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5"/>
  </bookViews>
  <sheets>
    <sheet name="Prices over time" sheetId="1" r:id="rId1"/>
    <sheet name="Positions over time" sheetId="2" r:id="rId2"/>
    <sheet name="Hedge Ratios over time" sheetId="3" r:id="rId3"/>
    <sheet name="CAPM rate of return" sheetId="4" r:id="rId4"/>
    <sheet name="Call Stock xy" sheetId="5" r:id="rId5"/>
    <sheet name="formulae" sheetId="6" r:id="rId6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<sst xmlns="http://schemas.openxmlformats.org/spreadsheetml/2006/main" count="25" uniqueCount="25">
  <si>
    <t>d1</t>
  </si>
  <si>
    <t>d2</t>
  </si>
  <si>
    <t>N(d1)</t>
  </si>
  <si>
    <t>N(d2)</t>
  </si>
  <si>
    <t>Black Scholes European Options</t>
  </si>
  <si>
    <t>Price (S)</t>
  </si>
  <si>
    <t>Exercise (X)</t>
  </si>
  <si>
    <t>Maturity (T)</t>
  </si>
  <si>
    <r>
      <t>Vol. (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>)</t>
    </r>
  </si>
  <si>
    <t>Call (C)</t>
  </si>
  <si>
    <t>Put (P)</t>
  </si>
  <si>
    <r>
      <t>Gamma (</t>
    </r>
    <r>
      <rPr>
        <b/>
        <sz val="10"/>
        <rFont val="Symbol"/>
        <family val="1"/>
      </rPr>
      <t>G</t>
    </r>
    <r>
      <rPr>
        <b/>
        <sz val="10"/>
        <rFont val="Arial"/>
        <family val="2"/>
      </rPr>
      <t>)</t>
    </r>
  </si>
  <si>
    <r>
      <t>Delta (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)</t>
    </r>
  </si>
  <si>
    <r>
      <t>div yield (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)</t>
    </r>
  </si>
  <si>
    <t>rate (r)</t>
  </si>
  <si>
    <t>Inputs</t>
  </si>
  <si>
    <t>Brownian W</t>
  </si>
  <si>
    <t>Stock Holding</t>
  </si>
  <si>
    <t>Call</t>
  </si>
  <si>
    <t>Bond Borrowing</t>
  </si>
  <si>
    <t>S/X</t>
  </si>
  <si>
    <t>indicator</t>
  </si>
  <si>
    <r>
      <t xml:space="preserve">Brownian 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W</t>
    </r>
  </si>
  <si>
    <t>local relative beta</t>
  </si>
  <si>
    <t>local relative return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</si>
</sst>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8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9" fontId="0" fillId="0" borderId="0" xfId="57" applyFont="1" applyAlignment="1">
      <alignment horizontal="center"/>
    </xf>
    <xf numFmtId="9" fontId="1" fillId="0" borderId="0" xfId="57" applyFont="1" applyAlignment="1">
      <alignment horizontal="center" wrapText="1"/>
    </xf>
    <xf numFmtId="9" fontId="1" fillId="0" borderId="0" xfId="57" applyFont="1" applyAlignment="1">
      <alignment horizontal="center"/>
    </xf>
    <xf numFmtId="0" fontId="0" fillId="0" borderId="10" xfId="0" applyBorder="1" applyAlignment="1">
      <alignment/>
    </xf>
    <xf numFmtId="9" fontId="0" fillId="0" borderId="0" xfId="57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Stock Price and Corresponding Call Price over time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65"/>
          <c:w val="0.84275"/>
          <c:h val="0.83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formulae!$F$5</c:f>
              <c:strCache>
                <c:ptCount val="1"/>
                <c:pt idx="0">
                  <c:v>Price (S)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formulae!$E$6:$E$30</c:f>
              <c:numCache>
                <c:ptCount val="25"/>
                <c:pt idx="0">
                  <c:v>0.25</c:v>
                </c:pt>
                <c:pt idx="1">
                  <c:v>0.24</c:v>
                </c:pt>
                <c:pt idx="2">
                  <c:v>0.22999999999999998</c:v>
                </c:pt>
                <c:pt idx="3">
                  <c:v>0.21999999999999997</c:v>
                </c:pt>
                <c:pt idx="4">
                  <c:v>0.20999999999999996</c:v>
                </c:pt>
                <c:pt idx="5">
                  <c:v>0.19999999999999996</c:v>
                </c:pt>
                <c:pt idx="6">
                  <c:v>0.18999999999999995</c:v>
                </c:pt>
                <c:pt idx="7">
                  <c:v>0.17999999999999994</c:v>
                </c:pt>
                <c:pt idx="8">
                  <c:v>0.16999999999999993</c:v>
                </c:pt>
                <c:pt idx="9">
                  <c:v>0.15999999999999992</c:v>
                </c:pt>
                <c:pt idx="10">
                  <c:v>0.1499999999999999</c:v>
                </c:pt>
                <c:pt idx="11">
                  <c:v>0.1399999999999999</c:v>
                </c:pt>
                <c:pt idx="12">
                  <c:v>0.1299999999999999</c:v>
                </c:pt>
                <c:pt idx="13">
                  <c:v>0.1199999999999999</c:v>
                </c:pt>
                <c:pt idx="14">
                  <c:v>0.1099999999999999</c:v>
                </c:pt>
                <c:pt idx="15">
                  <c:v>0.09999999999999991</c:v>
                </c:pt>
                <c:pt idx="16">
                  <c:v>0.08999999999999991</c:v>
                </c:pt>
                <c:pt idx="17">
                  <c:v>0.07999999999999992</c:v>
                </c:pt>
                <c:pt idx="18">
                  <c:v>0.06999999999999992</c:v>
                </c:pt>
                <c:pt idx="19">
                  <c:v>0.05999999999999992</c:v>
                </c:pt>
                <c:pt idx="20">
                  <c:v>0.04999999999999992</c:v>
                </c:pt>
                <c:pt idx="21">
                  <c:v>0.03999999999999992</c:v>
                </c:pt>
                <c:pt idx="22">
                  <c:v>0.029999999999999916</c:v>
                </c:pt>
                <c:pt idx="23">
                  <c:v>0.019999999999999914</c:v>
                </c:pt>
                <c:pt idx="24">
                  <c:v>0.009999999999999913</c:v>
                </c:pt>
              </c:numCache>
            </c:numRef>
          </c:xVal>
          <c:yVal>
            <c:numRef>
              <c:f>formulae!$F$6:$F$30</c:f>
              <c:numCache>
                <c:ptCount val="25"/>
                <c:pt idx="0">
                  <c:v>45</c:v>
                </c:pt>
                <c:pt idx="1">
                  <c:v>45.83973216128881</c:v>
                </c:pt>
                <c:pt idx="2">
                  <c:v>46.983359842518745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</c:ser>
        <c:ser>
          <c:idx val="10"/>
          <c:order val="1"/>
          <c:tx>
            <c:strRef>
              <c:f>formulae!$P$5</c:f>
              <c:strCache>
                <c:ptCount val="1"/>
                <c:pt idx="0">
                  <c:v>Call (C)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formulae!$E$6:$E$30</c:f>
              <c:numCache>
                <c:ptCount val="25"/>
                <c:pt idx="0">
                  <c:v>0.25</c:v>
                </c:pt>
                <c:pt idx="1">
                  <c:v>0.24</c:v>
                </c:pt>
                <c:pt idx="2">
                  <c:v>0.22999999999999998</c:v>
                </c:pt>
                <c:pt idx="3">
                  <c:v>0.21999999999999997</c:v>
                </c:pt>
                <c:pt idx="4">
                  <c:v>0.20999999999999996</c:v>
                </c:pt>
                <c:pt idx="5">
                  <c:v>0.19999999999999996</c:v>
                </c:pt>
                <c:pt idx="6">
                  <c:v>0.18999999999999995</c:v>
                </c:pt>
                <c:pt idx="7">
                  <c:v>0.17999999999999994</c:v>
                </c:pt>
                <c:pt idx="8">
                  <c:v>0.16999999999999993</c:v>
                </c:pt>
                <c:pt idx="9">
                  <c:v>0.15999999999999992</c:v>
                </c:pt>
                <c:pt idx="10">
                  <c:v>0.1499999999999999</c:v>
                </c:pt>
                <c:pt idx="11">
                  <c:v>0.1399999999999999</c:v>
                </c:pt>
                <c:pt idx="12">
                  <c:v>0.1299999999999999</c:v>
                </c:pt>
                <c:pt idx="13">
                  <c:v>0.1199999999999999</c:v>
                </c:pt>
                <c:pt idx="14">
                  <c:v>0.1099999999999999</c:v>
                </c:pt>
                <c:pt idx="15">
                  <c:v>0.09999999999999991</c:v>
                </c:pt>
                <c:pt idx="16">
                  <c:v>0.08999999999999991</c:v>
                </c:pt>
                <c:pt idx="17">
                  <c:v>0.07999999999999992</c:v>
                </c:pt>
                <c:pt idx="18">
                  <c:v>0.06999999999999992</c:v>
                </c:pt>
                <c:pt idx="19">
                  <c:v>0.05999999999999992</c:v>
                </c:pt>
                <c:pt idx="20">
                  <c:v>0.04999999999999992</c:v>
                </c:pt>
                <c:pt idx="21">
                  <c:v>0.03999999999999992</c:v>
                </c:pt>
                <c:pt idx="22">
                  <c:v>0.029999999999999916</c:v>
                </c:pt>
                <c:pt idx="23">
                  <c:v>0.019999999999999914</c:v>
                </c:pt>
                <c:pt idx="24">
                  <c:v>0.009999999999999913</c:v>
                </c:pt>
              </c:numCache>
            </c:numRef>
          </c:xVal>
          <c:yVal>
            <c:numRef>
              <c:f>formulae!$P$6:$P$30</c:f>
              <c:numCache>
                <c:ptCount val="25"/>
                <c:pt idx="0">
                  <c:v>3.9027717066681085</c:v>
                </c:pt>
                <c:pt idx="1">
                  <c:v>4.310822187793406</c:v>
                </c:pt>
                <c:pt idx="2">
                  <c:v>4.942944379312795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formulae!$G$5</c:f>
              <c:strCache>
                <c:ptCount val="1"/>
                <c:pt idx="0">
                  <c:v>Exercise (X)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formulae!$E$6:$E$30</c:f>
              <c:numCache>
                <c:ptCount val="25"/>
                <c:pt idx="0">
                  <c:v>0.25</c:v>
                </c:pt>
                <c:pt idx="1">
                  <c:v>0.24</c:v>
                </c:pt>
                <c:pt idx="2">
                  <c:v>0.22999999999999998</c:v>
                </c:pt>
                <c:pt idx="3">
                  <c:v>0.21999999999999997</c:v>
                </c:pt>
                <c:pt idx="4">
                  <c:v>0.20999999999999996</c:v>
                </c:pt>
                <c:pt idx="5">
                  <c:v>0.19999999999999996</c:v>
                </c:pt>
                <c:pt idx="6">
                  <c:v>0.18999999999999995</c:v>
                </c:pt>
                <c:pt idx="7">
                  <c:v>0.17999999999999994</c:v>
                </c:pt>
                <c:pt idx="8">
                  <c:v>0.16999999999999993</c:v>
                </c:pt>
                <c:pt idx="9">
                  <c:v>0.15999999999999992</c:v>
                </c:pt>
                <c:pt idx="10">
                  <c:v>0.1499999999999999</c:v>
                </c:pt>
                <c:pt idx="11">
                  <c:v>0.1399999999999999</c:v>
                </c:pt>
                <c:pt idx="12">
                  <c:v>0.1299999999999999</c:v>
                </c:pt>
                <c:pt idx="13">
                  <c:v>0.1199999999999999</c:v>
                </c:pt>
                <c:pt idx="14">
                  <c:v>0.1099999999999999</c:v>
                </c:pt>
                <c:pt idx="15">
                  <c:v>0.09999999999999991</c:v>
                </c:pt>
                <c:pt idx="16">
                  <c:v>0.08999999999999991</c:v>
                </c:pt>
                <c:pt idx="17">
                  <c:v>0.07999999999999992</c:v>
                </c:pt>
                <c:pt idx="18">
                  <c:v>0.06999999999999992</c:v>
                </c:pt>
                <c:pt idx="19">
                  <c:v>0.05999999999999992</c:v>
                </c:pt>
                <c:pt idx="20">
                  <c:v>0.04999999999999992</c:v>
                </c:pt>
                <c:pt idx="21">
                  <c:v>0.03999999999999992</c:v>
                </c:pt>
                <c:pt idx="22">
                  <c:v>0.029999999999999916</c:v>
                </c:pt>
                <c:pt idx="23">
                  <c:v>0.019999999999999914</c:v>
                </c:pt>
                <c:pt idx="24">
                  <c:v>0.009999999999999913</c:v>
                </c:pt>
              </c:numCache>
            </c:numRef>
          </c:xVal>
          <c:yVal>
            <c:numRef>
              <c:f>formulae!$G$6:$G$30</c:f>
              <c:numCache>
                <c:ptCount val="25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</c:numCache>
            </c:numRef>
          </c:yVal>
          <c:smooth val="0"/>
        </c:ser>
        <c:axId val="7808696"/>
        <c:axId val="3169401"/>
      </c:scatterChart>
      <c:valAx>
        <c:axId val="7808696"/>
        <c:scaling>
          <c:orientation val="maxMin"/>
          <c:max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to Maturity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9401"/>
        <c:crosses val="autoZero"/>
        <c:crossBetween val="midCat"/>
        <c:dispUnits/>
      </c:valAx>
      <c:valAx>
        <c:axId val="3169401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86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468"/>
          <c:w val="0.112"/>
          <c:h val="0.1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Hedge Positions over time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965"/>
          <c:w val="0.84275"/>
          <c:h val="0.84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formulae!$F$5</c:f>
              <c:strCache>
                <c:ptCount val="1"/>
                <c:pt idx="0">
                  <c:v>Price (S)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formulae!$E$6:$E$30</c:f>
              <c:numCache>
                <c:ptCount val="25"/>
                <c:pt idx="0">
                  <c:v>0.25</c:v>
                </c:pt>
                <c:pt idx="1">
                  <c:v>0.24</c:v>
                </c:pt>
                <c:pt idx="2">
                  <c:v>0.22999999999999998</c:v>
                </c:pt>
                <c:pt idx="3">
                  <c:v>0.21999999999999997</c:v>
                </c:pt>
                <c:pt idx="4">
                  <c:v>0.20999999999999996</c:v>
                </c:pt>
                <c:pt idx="5">
                  <c:v>0.19999999999999996</c:v>
                </c:pt>
                <c:pt idx="6">
                  <c:v>0.18999999999999995</c:v>
                </c:pt>
                <c:pt idx="7">
                  <c:v>0.17999999999999994</c:v>
                </c:pt>
                <c:pt idx="8">
                  <c:v>0.16999999999999993</c:v>
                </c:pt>
                <c:pt idx="9">
                  <c:v>0.15999999999999992</c:v>
                </c:pt>
                <c:pt idx="10">
                  <c:v>0.1499999999999999</c:v>
                </c:pt>
                <c:pt idx="11">
                  <c:v>0.1399999999999999</c:v>
                </c:pt>
                <c:pt idx="12">
                  <c:v>0.1299999999999999</c:v>
                </c:pt>
                <c:pt idx="13">
                  <c:v>0.1199999999999999</c:v>
                </c:pt>
                <c:pt idx="14">
                  <c:v>0.1099999999999999</c:v>
                </c:pt>
                <c:pt idx="15">
                  <c:v>0.09999999999999991</c:v>
                </c:pt>
                <c:pt idx="16">
                  <c:v>0.08999999999999991</c:v>
                </c:pt>
                <c:pt idx="17">
                  <c:v>0.07999999999999992</c:v>
                </c:pt>
                <c:pt idx="18">
                  <c:v>0.06999999999999992</c:v>
                </c:pt>
                <c:pt idx="19">
                  <c:v>0.05999999999999992</c:v>
                </c:pt>
                <c:pt idx="20">
                  <c:v>0.04999999999999992</c:v>
                </c:pt>
                <c:pt idx="21">
                  <c:v>0.03999999999999992</c:v>
                </c:pt>
                <c:pt idx="22">
                  <c:v>0.029999999999999916</c:v>
                </c:pt>
                <c:pt idx="23">
                  <c:v>0.019999999999999914</c:v>
                </c:pt>
                <c:pt idx="24">
                  <c:v>0.009999999999999913</c:v>
                </c:pt>
              </c:numCache>
            </c:numRef>
          </c:xVal>
          <c:yVal>
            <c:numRef>
              <c:f>formulae!$F$6:$F$30</c:f>
              <c:numCache>
                <c:ptCount val="25"/>
                <c:pt idx="0">
                  <c:v>45</c:v>
                </c:pt>
                <c:pt idx="1">
                  <c:v>45.83973216128881</c:v>
                </c:pt>
                <c:pt idx="2">
                  <c:v>46.983359842518745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</c:ser>
        <c:ser>
          <c:idx val="10"/>
          <c:order val="1"/>
          <c:tx>
            <c:strRef>
              <c:f>formulae!$P$5</c:f>
              <c:strCache>
                <c:ptCount val="1"/>
                <c:pt idx="0">
                  <c:v>Call (C)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formulae!$E$6:$E$30</c:f>
              <c:numCache>
                <c:ptCount val="25"/>
                <c:pt idx="0">
                  <c:v>0.25</c:v>
                </c:pt>
                <c:pt idx="1">
                  <c:v>0.24</c:v>
                </c:pt>
                <c:pt idx="2">
                  <c:v>0.22999999999999998</c:v>
                </c:pt>
                <c:pt idx="3">
                  <c:v>0.21999999999999997</c:v>
                </c:pt>
                <c:pt idx="4">
                  <c:v>0.20999999999999996</c:v>
                </c:pt>
                <c:pt idx="5">
                  <c:v>0.19999999999999996</c:v>
                </c:pt>
                <c:pt idx="6">
                  <c:v>0.18999999999999995</c:v>
                </c:pt>
                <c:pt idx="7">
                  <c:v>0.17999999999999994</c:v>
                </c:pt>
                <c:pt idx="8">
                  <c:v>0.16999999999999993</c:v>
                </c:pt>
                <c:pt idx="9">
                  <c:v>0.15999999999999992</c:v>
                </c:pt>
                <c:pt idx="10">
                  <c:v>0.1499999999999999</c:v>
                </c:pt>
                <c:pt idx="11">
                  <c:v>0.1399999999999999</c:v>
                </c:pt>
                <c:pt idx="12">
                  <c:v>0.1299999999999999</c:v>
                </c:pt>
                <c:pt idx="13">
                  <c:v>0.1199999999999999</c:v>
                </c:pt>
                <c:pt idx="14">
                  <c:v>0.1099999999999999</c:v>
                </c:pt>
                <c:pt idx="15">
                  <c:v>0.09999999999999991</c:v>
                </c:pt>
                <c:pt idx="16">
                  <c:v>0.08999999999999991</c:v>
                </c:pt>
                <c:pt idx="17">
                  <c:v>0.07999999999999992</c:v>
                </c:pt>
                <c:pt idx="18">
                  <c:v>0.06999999999999992</c:v>
                </c:pt>
                <c:pt idx="19">
                  <c:v>0.05999999999999992</c:v>
                </c:pt>
                <c:pt idx="20">
                  <c:v>0.04999999999999992</c:v>
                </c:pt>
                <c:pt idx="21">
                  <c:v>0.03999999999999992</c:v>
                </c:pt>
                <c:pt idx="22">
                  <c:v>0.029999999999999916</c:v>
                </c:pt>
                <c:pt idx="23">
                  <c:v>0.019999999999999914</c:v>
                </c:pt>
                <c:pt idx="24">
                  <c:v>0.009999999999999913</c:v>
                </c:pt>
              </c:numCache>
            </c:numRef>
          </c:xVal>
          <c:yVal>
            <c:numRef>
              <c:f>formulae!$P$6:$P$30</c:f>
              <c:numCache>
                <c:ptCount val="25"/>
                <c:pt idx="0">
                  <c:v>3.9027717066681085</c:v>
                </c:pt>
                <c:pt idx="1">
                  <c:v>4.310822187793406</c:v>
                </c:pt>
                <c:pt idx="2">
                  <c:v>4.942944379312795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formulae!$G$5</c:f>
              <c:strCache>
                <c:ptCount val="1"/>
                <c:pt idx="0">
                  <c:v>Exercise (X)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formulae!$E$6:$E$30</c:f>
              <c:numCache>
                <c:ptCount val="25"/>
                <c:pt idx="0">
                  <c:v>0.25</c:v>
                </c:pt>
                <c:pt idx="1">
                  <c:v>0.24</c:v>
                </c:pt>
                <c:pt idx="2">
                  <c:v>0.22999999999999998</c:v>
                </c:pt>
                <c:pt idx="3">
                  <c:v>0.21999999999999997</c:v>
                </c:pt>
                <c:pt idx="4">
                  <c:v>0.20999999999999996</c:v>
                </c:pt>
                <c:pt idx="5">
                  <c:v>0.19999999999999996</c:v>
                </c:pt>
                <c:pt idx="6">
                  <c:v>0.18999999999999995</c:v>
                </c:pt>
                <c:pt idx="7">
                  <c:v>0.17999999999999994</c:v>
                </c:pt>
                <c:pt idx="8">
                  <c:v>0.16999999999999993</c:v>
                </c:pt>
                <c:pt idx="9">
                  <c:v>0.15999999999999992</c:v>
                </c:pt>
                <c:pt idx="10">
                  <c:v>0.1499999999999999</c:v>
                </c:pt>
                <c:pt idx="11">
                  <c:v>0.1399999999999999</c:v>
                </c:pt>
                <c:pt idx="12">
                  <c:v>0.1299999999999999</c:v>
                </c:pt>
                <c:pt idx="13">
                  <c:v>0.1199999999999999</c:v>
                </c:pt>
                <c:pt idx="14">
                  <c:v>0.1099999999999999</c:v>
                </c:pt>
                <c:pt idx="15">
                  <c:v>0.09999999999999991</c:v>
                </c:pt>
                <c:pt idx="16">
                  <c:v>0.08999999999999991</c:v>
                </c:pt>
                <c:pt idx="17">
                  <c:v>0.07999999999999992</c:v>
                </c:pt>
                <c:pt idx="18">
                  <c:v>0.06999999999999992</c:v>
                </c:pt>
                <c:pt idx="19">
                  <c:v>0.05999999999999992</c:v>
                </c:pt>
                <c:pt idx="20">
                  <c:v>0.04999999999999992</c:v>
                </c:pt>
                <c:pt idx="21">
                  <c:v>0.03999999999999992</c:v>
                </c:pt>
                <c:pt idx="22">
                  <c:v>0.029999999999999916</c:v>
                </c:pt>
                <c:pt idx="23">
                  <c:v>0.019999999999999914</c:v>
                </c:pt>
                <c:pt idx="24">
                  <c:v>0.009999999999999913</c:v>
                </c:pt>
              </c:numCache>
            </c:numRef>
          </c:xVal>
          <c:yVal>
            <c:numRef>
              <c:f>formulae!$G$6:$G$30</c:f>
              <c:numCache>
                <c:ptCount val="25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formulae!$U$5</c:f>
              <c:strCache>
                <c:ptCount val="1"/>
                <c:pt idx="0">
                  <c:v>Stock Holding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formulae!$E$6:$E$30</c:f>
              <c:numCache>
                <c:ptCount val="25"/>
                <c:pt idx="0">
                  <c:v>0.25</c:v>
                </c:pt>
                <c:pt idx="1">
                  <c:v>0.24</c:v>
                </c:pt>
                <c:pt idx="2">
                  <c:v>0.22999999999999998</c:v>
                </c:pt>
                <c:pt idx="3">
                  <c:v>0.21999999999999997</c:v>
                </c:pt>
                <c:pt idx="4">
                  <c:v>0.20999999999999996</c:v>
                </c:pt>
                <c:pt idx="5">
                  <c:v>0.19999999999999996</c:v>
                </c:pt>
                <c:pt idx="6">
                  <c:v>0.18999999999999995</c:v>
                </c:pt>
                <c:pt idx="7">
                  <c:v>0.17999999999999994</c:v>
                </c:pt>
                <c:pt idx="8">
                  <c:v>0.16999999999999993</c:v>
                </c:pt>
                <c:pt idx="9">
                  <c:v>0.15999999999999992</c:v>
                </c:pt>
                <c:pt idx="10">
                  <c:v>0.1499999999999999</c:v>
                </c:pt>
                <c:pt idx="11">
                  <c:v>0.1399999999999999</c:v>
                </c:pt>
                <c:pt idx="12">
                  <c:v>0.1299999999999999</c:v>
                </c:pt>
                <c:pt idx="13">
                  <c:v>0.1199999999999999</c:v>
                </c:pt>
                <c:pt idx="14">
                  <c:v>0.1099999999999999</c:v>
                </c:pt>
                <c:pt idx="15">
                  <c:v>0.09999999999999991</c:v>
                </c:pt>
                <c:pt idx="16">
                  <c:v>0.08999999999999991</c:v>
                </c:pt>
                <c:pt idx="17">
                  <c:v>0.07999999999999992</c:v>
                </c:pt>
                <c:pt idx="18">
                  <c:v>0.06999999999999992</c:v>
                </c:pt>
                <c:pt idx="19">
                  <c:v>0.05999999999999992</c:v>
                </c:pt>
                <c:pt idx="20">
                  <c:v>0.04999999999999992</c:v>
                </c:pt>
                <c:pt idx="21">
                  <c:v>0.03999999999999992</c:v>
                </c:pt>
                <c:pt idx="22">
                  <c:v>0.029999999999999916</c:v>
                </c:pt>
                <c:pt idx="23">
                  <c:v>0.019999999999999914</c:v>
                </c:pt>
                <c:pt idx="24">
                  <c:v>0.009999999999999913</c:v>
                </c:pt>
              </c:numCache>
            </c:numRef>
          </c:xVal>
          <c:yVal>
            <c:numRef>
              <c:f>formulae!$U$6:$U$30</c:f>
              <c:numCache>
                <c:ptCount val="25"/>
                <c:pt idx="0">
                  <c:v>25.625708244345315</c:v>
                </c:pt>
                <c:pt idx="1">
                  <c:v>27.724276192392892</c:v>
                </c:pt>
                <c:pt idx="2">
                  <c:v>30.667249801054908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formulae!$V$5</c:f>
              <c:strCache>
                <c:ptCount val="1"/>
                <c:pt idx="0">
                  <c:v>Bond Borrowing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formulae!$E$6:$E$30</c:f>
              <c:numCache>
                <c:ptCount val="25"/>
                <c:pt idx="0">
                  <c:v>0.25</c:v>
                </c:pt>
                <c:pt idx="1">
                  <c:v>0.24</c:v>
                </c:pt>
                <c:pt idx="2">
                  <c:v>0.22999999999999998</c:v>
                </c:pt>
                <c:pt idx="3">
                  <c:v>0.21999999999999997</c:v>
                </c:pt>
                <c:pt idx="4">
                  <c:v>0.20999999999999996</c:v>
                </c:pt>
                <c:pt idx="5">
                  <c:v>0.19999999999999996</c:v>
                </c:pt>
                <c:pt idx="6">
                  <c:v>0.18999999999999995</c:v>
                </c:pt>
                <c:pt idx="7">
                  <c:v>0.17999999999999994</c:v>
                </c:pt>
                <c:pt idx="8">
                  <c:v>0.16999999999999993</c:v>
                </c:pt>
                <c:pt idx="9">
                  <c:v>0.15999999999999992</c:v>
                </c:pt>
                <c:pt idx="10">
                  <c:v>0.1499999999999999</c:v>
                </c:pt>
                <c:pt idx="11">
                  <c:v>0.1399999999999999</c:v>
                </c:pt>
                <c:pt idx="12">
                  <c:v>0.1299999999999999</c:v>
                </c:pt>
                <c:pt idx="13">
                  <c:v>0.1199999999999999</c:v>
                </c:pt>
                <c:pt idx="14">
                  <c:v>0.1099999999999999</c:v>
                </c:pt>
                <c:pt idx="15">
                  <c:v>0.09999999999999991</c:v>
                </c:pt>
                <c:pt idx="16">
                  <c:v>0.08999999999999991</c:v>
                </c:pt>
                <c:pt idx="17">
                  <c:v>0.07999999999999992</c:v>
                </c:pt>
                <c:pt idx="18">
                  <c:v>0.06999999999999992</c:v>
                </c:pt>
                <c:pt idx="19">
                  <c:v>0.05999999999999992</c:v>
                </c:pt>
                <c:pt idx="20">
                  <c:v>0.04999999999999992</c:v>
                </c:pt>
                <c:pt idx="21">
                  <c:v>0.03999999999999992</c:v>
                </c:pt>
                <c:pt idx="22">
                  <c:v>0.029999999999999916</c:v>
                </c:pt>
                <c:pt idx="23">
                  <c:v>0.019999999999999914</c:v>
                </c:pt>
                <c:pt idx="24">
                  <c:v>0.009999999999999913</c:v>
                </c:pt>
              </c:numCache>
            </c:numRef>
          </c:xVal>
          <c:yVal>
            <c:numRef>
              <c:f>formulae!$V$6:$V$30</c:f>
              <c:numCache>
                <c:ptCount val="25"/>
                <c:pt idx="0">
                  <c:v>-21.722936537677207</c:v>
                </c:pt>
                <c:pt idx="1">
                  <c:v>-23.413454004599487</c:v>
                </c:pt>
                <c:pt idx="2">
                  <c:v>-25.724305421742113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formulae!$W$5</c:f>
              <c:strCache>
                <c:ptCount val="1"/>
                <c:pt idx="0">
                  <c:v>Call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formulae!$E$6:$E$30</c:f>
              <c:numCache>
                <c:ptCount val="25"/>
                <c:pt idx="0">
                  <c:v>0.25</c:v>
                </c:pt>
                <c:pt idx="1">
                  <c:v>0.24</c:v>
                </c:pt>
                <c:pt idx="2">
                  <c:v>0.22999999999999998</c:v>
                </c:pt>
                <c:pt idx="3">
                  <c:v>0.21999999999999997</c:v>
                </c:pt>
                <c:pt idx="4">
                  <c:v>0.20999999999999996</c:v>
                </c:pt>
                <c:pt idx="5">
                  <c:v>0.19999999999999996</c:v>
                </c:pt>
                <c:pt idx="6">
                  <c:v>0.18999999999999995</c:v>
                </c:pt>
                <c:pt idx="7">
                  <c:v>0.17999999999999994</c:v>
                </c:pt>
                <c:pt idx="8">
                  <c:v>0.16999999999999993</c:v>
                </c:pt>
                <c:pt idx="9">
                  <c:v>0.15999999999999992</c:v>
                </c:pt>
                <c:pt idx="10">
                  <c:v>0.1499999999999999</c:v>
                </c:pt>
                <c:pt idx="11">
                  <c:v>0.1399999999999999</c:v>
                </c:pt>
                <c:pt idx="12">
                  <c:v>0.1299999999999999</c:v>
                </c:pt>
                <c:pt idx="13">
                  <c:v>0.1199999999999999</c:v>
                </c:pt>
                <c:pt idx="14">
                  <c:v>0.1099999999999999</c:v>
                </c:pt>
                <c:pt idx="15">
                  <c:v>0.09999999999999991</c:v>
                </c:pt>
                <c:pt idx="16">
                  <c:v>0.08999999999999991</c:v>
                </c:pt>
                <c:pt idx="17">
                  <c:v>0.07999999999999992</c:v>
                </c:pt>
                <c:pt idx="18">
                  <c:v>0.06999999999999992</c:v>
                </c:pt>
                <c:pt idx="19">
                  <c:v>0.05999999999999992</c:v>
                </c:pt>
                <c:pt idx="20">
                  <c:v>0.04999999999999992</c:v>
                </c:pt>
                <c:pt idx="21">
                  <c:v>0.03999999999999992</c:v>
                </c:pt>
                <c:pt idx="22">
                  <c:v>0.029999999999999916</c:v>
                </c:pt>
                <c:pt idx="23">
                  <c:v>0.019999999999999914</c:v>
                </c:pt>
                <c:pt idx="24">
                  <c:v>0.009999999999999913</c:v>
                </c:pt>
              </c:numCache>
            </c:numRef>
          </c:xVal>
          <c:yVal>
            <c:numRef>
              <c:f>formulae!$W$6:$W$30</c:f>
              <c:numCache>
                <c:ptCount val="25"/>
                <c:pt idx="0">
                  <c:v>3.9027717066681085</c:v>
                </c:pt>
                <c:pt idx="1">
                  <c:v>4.310822187793406</c:v>
                </c:pt>
                <c:pt idx="2">
                  <c:v>4.942944379312795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</c:ser>
        <c:axId val="28524610"/>
        <c:axId val="55394899"/>
      </c:scatterChart>
      <c:valAx>
        <c:axId val="28524610"/>
        <c:scaling>
          <c:orientation val="maxMin"/>
          <c:max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to Maturity</a:t>
                </a:r>
              </a:p>
            </c:rich>
          </c:tx>
          <c:layout>
            <c:manualLayout>
              <c:xMode val="factor"/>
              <c:yMode val="factor"/>
              <c:x val="0.003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94899"/>
        <c:crosses val="autoZero"/>
        <c:crossBetween val="midCat"/>
        <c:dispUnits/>
      </c:valAx>
      <c:valAx>
        <c:axId val="55394899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246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42775"/>
          <c:w val="0.13425"/>
          <c:h val="0.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Hedge Ratios over time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965"/>
          <c:w val="0.84275"/>
          <c:h val="0.84625"/>
        </c:manualLayout>
      </c:layout>
      <c:scatterChart>
        <c:scatterStyle val="lineMarker"/>
        <c:varyColors val="0"/>
        <c:ser>
          <c:idx val="5"/>
          <c:order val="0"/>
          <c:tx>
            <c:strRef>
              <c:f>formulae!$R$5</c:f>
              <c:strCache>
                <c:ptCount val="1"/>
                <c:pt idx="0">
                  <c:v>Delta (D)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formulae!$E$6:$E$30</c:f>
              <c:numCache>
                <c:ptCount val="25"/>
                <c:pt idx="0">
                  <c:v>0.25</c:v>
                </c:pt>
                <c:pt idx="1">
                  <c:v>0.24</c:v>
                </c:pt>
                <c:pt idx="2">
                  <c:v>0.22999999999999998</c:v>
                </c:pt>
                <c:pt idx="3">
                  <c:v>0.21999999999999997</c:v>
                </c:pt>
                <c:pt idx="4">
                  <c:v>0.20999999999999996</c:v>
                </c:pt>
                <c:pt idx="5">
                  <c:v>0.19999999999999996</c:v>
                </c:pt>
                <c:pt idx="6">
                  <c:v>0.18999999999999995</c:v>
                </c:pt>
                <c:pt idx="7">
                  <c:v>0.17999999999999994</c:v>
                </c:pt>
                <c:pt idx="8">
                  <c:v>0.16999999999999993</c:v>
                </c:pt>
                <c:pt idx="9">
                  <c:v>0.15999999999999992</c:v>
                </c:pt>
                <c:pt idx="10">
                  <c:v>0.1499999999999999</c:v>
                </c:pt>
                <c:pt idx="11">
                  <c:v>0.1399999999999999</c:v>
                </c:pt>
                <c:pt idx="12">
                  <c:v>0.1299999999999999</c:v>
                </c:pt>
                <c:pt idx="13">
                  <c:v>0.1199999999999999</c:v>
                </c:pt>
                <c:pt idx="14">
                  <c:v>0.1099999999999999</c:v>
                </c:pt>
                <c:pt idx="15">
                  <c:v>0.09999999999999991</c:v>
                </c:pt>
                <c:pt idx="16">
                  <c:v>0.08999999999999991</c:v>
                </c:pt>
                <c:pt idx="17">
                  <c:v>0.07999999999999992</c:v>
                </c:pt>
                <c:pt idx="18">
                  <c:v>0.06999999999999992</c:v>
                </c:pt>
                <c:pt idx="19">
                  <c:v>0.05999999999999992</c:v>
                </c:pt>
                <c:pt idx="20">
                  <c:v>0.04999999999999992</c:v>
                </c:pt>
                <c:pt idx="21">
                  <c:v>0.03999999999999992</c:v>
                </c:pt>
                <c:pt idx="22">
                  <c:v>0.029999999999999916</c:v>
                </c:pt>
                <c:pt idx="23">
                  <c:v>0.019999999999999914</c:v>
                </c:pt>
                <c:pt idx="24">
                  <c:v>0.009999999999999913</c:v>
                </c:pt>
              </c:numCache>
            </c:numRef>
          </c:xVal>
          <c:yVal>
            <c:numRef>
              <c:f>formulae!$R$6:$R$30</c:f>
              <c:numCache>
                <c:ptCount val="25"/>
                <c:pt idx="0">
                  <c:v>0.5694601832076737</c:v>
                </c:pt>
                <c:pt idx="1">
                  <c:v>0.6048088608991866</c:v>
                </c:pt>
                <c:pt idx="2">
                  <c:v>0.6527257715039321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formulae!$S$5</c:f>
              <c:strCache>
                <c:ptCount val="1"/>
                <c:pt idx="0">
                  <c:v>Gamma (G)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formulae!$E$6:$E$30</c:f>
              <c:numCache>
                <c:ptCount val="25"/>
                <c:pt idx="0">
                  <c:v>0.25</c:v>
                </c:pt>
                <c:pt idx="1">
                  <c:v>0.24</c:v>
                </c:pt>
                <c:pt idx="2">
                  <c:v>0.22999999999999998</c:v>
                </c:pt>
                <c:pt idx="3">
                  <c:v>0.21999999999999997</c:v>
                </c:pt>
                <c:pt idx="4">
                  <c:v>0.20999999999999996</c:v>
                </c:pt>
                <c:pt idx="5">
                  <c:v>0.19999999999999996</c:v>
                </c:pt>
                <c:pt idx="6">
                  <c:v>0.18999999999999995</c:v>
                </c:pt>
                <c:pt idx="7">
                  <c:v>0.17999999999999994</c:v>
                </c:pt>
                <c:pt idx="8">
                  <c:v>0.16999999999999993</c:v>
                </c:pt>
                <c:pt idx="9">
                  <c:v>0.15999999999999992</c:v>
                </c:pt>
                <c:pt idx="10">
                  <c:v>0.1499999999999999</c:v>
                </c:pt>
                <c:pt idx="11">
                  <c:v>0.1399999999999999</c:v>
                </c:pt>
                <c:pt idx="12">
                  <c:v>0.1299999999999999</c:v>
                </c:pt>
                <c:pt idx="13">
                  <c:v>0.1199999999999999</c:v>
                </c:pt>
                <c:pt idx="14">
                  <c:v>0.1099999999999999</c:v>
                </c:pt>
                <c:pt idx="15">
                  <c:v>0.09999999999999991</c:v>
                </c:pt>
                <c:pt idx="16">
                  <c:v>0.08999999999999991</c:v>
                </c:pt>
                <c:pt idx="17">
                  <c:v>0.07999999999999992</c:v>
                </c:pt>
                <c:pt idx="18">
                  <c:v>0.06999999999999992</c:v>
                </c:pt>
                <c:pt idx="19">
                  <c:v>0.05999999999999992</c:v>
                </c:pt>
                <c:pt idx="20">
                  <c:v>0.04999999999999992</c:v>
                </c:pt>
                <c:pt idx="21">
                  <c:v>0.03999999999999992</c:v>
                </c:pt>
                <c:pt idx="22">
                  <c:v>0.029999999999999916</c:v>
                </c:pt>
                <c:pt idx="23">
                  <c:v>0.019999999999999914</c:v>
                </c:pt>
                <c:pt idx="24">
                  <c:v>0.009999999999999913</c:v>
                </c:pt>
              </c:numCache>
            </c:numRef>
          </c:xVal>
          <c:yVal>
            <c:numRef>
              <c:f>formulae!$S$6:$S$30</c:f>
              <c:numCache>
                <c:ptCount val="25"/>
                <c:pt idx="0">
                  <c:v>1.9644000472368965</c:v>
                </c:pt>
                <c:pt idx="1">
                  <c:v>1.9651759283021741</c:v>
                </c:pt>
                <c:pt idx="2">
                  <c:v>1.9253109081416413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formulae!$Y$5</c:f>
              <c:strCache>
                <c:ptCount val="1"/>
                <c:pt idx="0">
                  <c:v>S/X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formulae!$E$6:$E$30</c:f>
              <c:numCache>
                <c:ptCount val="25"/>
                <c:pt idx="0">
                  <c:v>0.25</c:v>
                </c:pt>
                <c:pt idx="1">
                  <c:v>0.24</c:v>
                </c:pt>
                <c:pt idx="2">
                  <c:v>0.22999999999999998</c:v>
                </c:pt>
                <c:pt idx="3">
                  <c:v>0.21999999999999997</c:v>
                </c:pt>
                <c:pt idx="4">
                  <c:v>0.20999999999999996</c:v>
                </c:pt>
                <c:pt idx="5">
                  <c:v>0.19999999999999996</c:v>
                </c:pt>
                <c:pt idx="6">
                  <c:v>0.18999999999999995</c:v>
                </c:pt>
                <c:pt idx="7">
                  <c:v>0.17999999999999994</c:v>
                </c:pt>
                <c:pt idx="8">
                  <c:v>0.16999999999999993</c:v>
                </c:pt>
                <c:pt idx="9">
                  <c:v>0.15999999999999992</c:v>
                </c:pt>
                <c:pt idx="10">
                  <c:v>0.1499999999999999</c:v>
                </c:pt>
                <c:pt idx="11">
                  <c:v>0.1399999999999999</c:v>
                </c:pt>
                <c:pt idx="12">
                  <c:v>0.1299999999999999</c:v>
                </c:pt>
                <c:pt idx="13">
                  <c:v>0.1199999999999999</c:v>
                </c:pt>
                <c:pt idx="14">
                  <c:v>0.1099999999999999</c:v>
                </c:pt>
                <c:pt idx="15">
                  <c:v>0.09999999999999991</c:v>
                </c:pt>
                <c:pt idx="16">
                  <c:v>0.08999999999999991</c:v>
                </c:pt>
                <c:pt idx="17">
                  <c:v>0.07999999999999992</c:v>
                </c:pt>
                <c:pt idx="18">
                  <c:v>0.06999999999999992</c:v>
                </c:pt>
                <c:pt idx="19">
                  <c:v>0.05999999999999992</c:v>
                </c:pt>
                <c:pt idx="20">
                  <c:v>0.04999999999999992</c:v>
                </c:pt>
                <c:pt idx="21">
                  <c:v>0.03999999999999992</c:v>
                </c:pt>
                <c:pt idx="22">
                  <c:v>0.029999999999999916</c:v>
                </c:pt>
                <c:pt idx="23">
                  <c:v>0.019999999999999914</c:v>
                </c:pt>
                <c:pt idx="24">
                  <c:v>0.009999999999999913</c:v>
                </c:pt>
              </c:numCache>
            </c:numRef>
          </c:xVal>
          <c:yVal>
            <c:numRef>
              <c:f>formulae!$Y$6:$Y$30</c:f>
              <c:numCache>
                <c:ptCount val="25"/>
                <c:pt idx="0">
                  <c:v>1</c:v>
                </c:pt>
                <c:pt idx="1">
                  <c:v>1.0186607146953068</c:v>
                </c:pt>
                <c:pt idx="2">
                  <c:v>1.0440746631670832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formulae!$AA$5</c:f>
              <c:strCache>
                <c:ptCount val="1"/>
                <c:pt idx="0">
                  <c:v>local relative beta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formulae!$E$6:$E$30</c:f>
              <c:numCache>
                <c:ptCount val="25"/>
                <c:pt idx="0">
                  <c:v>0.25</c:v>
                </c:pt>
                <c:pt idx="1">
                  <c:v>0.24</c:v>
                </c:pt>
                <c:pt idx="2">
                  <c:v>0.22999999999999998</c:v>
                </c:pt>
                <c:pt idx="3">
                  <c:v>0.21999999999999997</c:v>
                </c:pt>
                <c:pt idx="4">
                  <c:v>0.20999999999999996</c:v>
                </c:pt>
                <c:pt idx="5">
                  <c:v>0.19999999999999996</c:v>
                </c:pt>
                <c:pt idx="6">
                  <c:v>0.18999999999999995</c:v>
                </c:pt>
                <c:pt idx="7">
                  <c:v>0.17999999999999994</c:v>
                </c:pt>
                <c:pt idx="8">
                  <c:v>0.16999999999999993</c:v>
                </c:pt>
                <c:pt idx="9">
                  <c:v>0.15999999999999992</c:v>
                </c:pt>
                <c:pt idx="10">
                  <c:v>0.1499999999999999</c:v>
                </c:pt>
                <c:pt idx="11">
                  <c:v>0.1399999999999999</c:v>
                </c:pt>
                <c:pt idx="12">
                  <c:v>0.1299999999999999</c:v>
                </c:pt>
                <c:pt idx="13">
                  <c:v>0.1199999999999999</c:v>
                </c:pt>
                <c:pt idx="14">
                  <c:v>0.1099999999999999</c:v>
                </c:pt>
                <c:pt idx="15">
                  <c:v>0.09999999999999991</c:v>
                </c:pt>
                <c:pt idx="16">
                  <c:v>0.08999999999999991</c:v>
                </c:pt>
                <c:pt idx="17">
                  <c:v>0.07999999999999992</c:v>
                </c:pt>
                <c:pt idx="18">
                  <c:v>0.06999999999999992</c:v>
                </c:pt>
                <c:pt idx="19">
                  <c:v>0.05999999999999992</c:v>
                </c:pt>
                <c:pt idx="20">
                  <c:v>0.04999999999999992</c:v>
                </c:pt>
                <c:pt idx="21">
                  <c:v>0.03999999999999992</c:v>
                </c:pt>
                <c:pt idx="22">
                  <c:v>0.029999999999999916</c:v>
                </c:pt>
                <c:pt idx="23">
                  <c:v>0.019999999999999914</c:v>
                </c:pt>
                <c:pt idx="24">
                  <c:v>0.009999999999999913</c:v>
                </c:pt>
              </c:numCache>
            </c:numRef>
          </c:xVal>
          <c:yVal>
            <c:numRef>
              <c:f>formulae!$AA$6:$AA$31</c:f>
              <c:numCache>
                <c:ptCount val="26"/>
                <c:pt idx="0">
                  <c:v>6.566027984819693</c:v>
                </c:pt>
                <c:pt idx="1">
                  <c:v>6.431319823605206</c:v>
                </c:pt>
                <c:pt idx="2">
                  <c:v>6.204247397442594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</c:ser>
        <c:axId val="28792044"/>
        <c:axId val="57801805"/>
      </c:scatterChart>
      <c:valAx>
        <c:axId val="28792044"/>
        <c:scaling>
          <c:orientation val="maxMin"/>
          <c:max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to Maturity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01805"/>
        <c:crosses val="autoZero"/>
        <c:crossBetween val="midCat"/>
        <c:dispUnits/>
      </c:valAx>
      <c:valAx>
        <c:axId val="57801805"/>
        <c:scaling>
          <c:orientation val="minMax"/>
          <c:max val="10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920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4465"/>
          <c:w val="0.1435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Local Relative Return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65"/>
          <c:w val="0.9545"/>
          <c:h val="0.84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formulae!$AB$5</c:f>
              <c:strCache>
                <c:ptCount val="1"/>
                <c:pt idx="0">
                  <c:v>local relative return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formulae!$AA$6:$AA$30</c:f>
              <c:numCache>
                <c:ptCount val="25"/>
                <c:pt idx="0">
                  <c:v>6.566027984819693</c:v>
                </c:pt>
                <c:pt idx="1">
                  <c:v>6.431319823605206</c:v>
                </c:pt>
                <c:pt idx="2">
                  <c:v>6.204247397442594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formulae!$AB$6:$AB$30</c:f>
              <c:numCache>
                <c:ptCount val="25"/>
                <c:pt idx="0">
                  <c:v>0.4539616790891816</c:v>
                </c:pt>
                <c:pt idx="1">
                  <c:v>0.4458791894163123</c:v>
                </c:pt>
                <c:pt idx="2">
                  <c:v>0.4322548438465556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</c:ser>
        <c:axId val="50454198"/>
        <c:axId val="51434599"/>
      </c:scatterChart>
      <c:valAx>
        <c:axId val="50454198"/>
        <c:scaling>
          <c:orientation val="minMax"/>
          <c:max val="1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Local Relative Beta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34599"/>
        <c:crosses val="autoZero"/>
        <c:crossBetween val="midCat"/>
        <c:dispUnits/>
      </c:valAx>
      <c:valAx>
        <c:axId val="51434599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rate of return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541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5"/>
          <c:w val="0.81725"/>
          <c:h val="0.926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formulae!$P$5</c:f>
              <c:strCache>
                <c:ptCount val="1"/>
                <c:pt idx="0">
                  <c:v>Call (C)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formulae!$F$6:$F$31</c:f>
              <c:numCache>
                <c:ptCount val="26"/>
                <c:pt idx="0">
                  <c:v>45</c:v>
                </c:pt>
                <c:pt idx="1">
                  <c:v>45.83973216128881</c:v>
                </c:pt>
                <c:pt idx="2">
                  <c:v>46.983359842518745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xVal>
          <c:yVal>
            <c:numRef>
              <c:f>formulae!$P$6:$P$31</c:f>
              <c:numCache>
                <c:ptCount val="26"/>
                <c:pt idx="0">
                  <c:v>3.9027717066681085</c:v>
                </c:pt>
                <c:pt idx="1">
                  <c:v>4.310822187793406</c:v>
                </c:pt>
                <c:pt idx="2">
                  <c:v>4.942944379312795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formulae!$AA$5</c:f>
              <c:strCache>
                <c:ptCount val="1"/>
                <c:pt idx="0">
                  <c:v>local relative beta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formulae!$F$6:$F$31</c:f>
              <c:numCache>
                <c:ptCount val="26"/>
                <c:pt idx="0">
                  <c:v>45</c:v>
                </c:pt>
                <c:pt idx="1">
                  <c:v>45.83973216128881</c:v>
                </c:pt>
                <c:pt idx="2">
                  <c:v>46.983359842518745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xVal>
          <c:yVal>
            <c:numRef>
              <c:f>formulae!$AA$6:$AA$31</c:f>
              <c:numCache>
                <c:ptCount val="26"/>
                <c:pt idx="0">
                  <c:v>6.566027984819693</c:v>
                </c:pt>
                <c:pt idx="1">
                  <c:v>6.431319823605206</c:v>
                </c:pt>
                <c:pt idx="2">
                  <c:v>6.204247397442594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</c:ser>
        <c:axId val="60258208"/>
        <c:axId val="5452961"/>
      </c:scatterChart>
      <c:valAx>
        <c:axId val="60258208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Stock (S)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2961"/>
        <c:crosses val="autoZero"/>
        <c:crossBetween val="midCat"/>
        <c:dispUnits/>
      </c:valAx>
      <c:valAx>
        <c:axId val="5452961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582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17"/>
          <c:w val="0.143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B31"/>
  <sheetViews>
    <sheetView tabSelected="1" zoomScalePageLayoutView="0" workbookViewId="0" topLeftCell="A2">
      <pane ySplit="2055" topLeftCell="A1" activePane="topLeft" state="split"/>
      <selection pane="topLeft" activeCell="A6" sqref="A6"/>
      <selection pane="bottomLeft" activeCell="AA27" sqref="AA27"/>
    </sheetView>
  </sheetViews>
  <sheetFormatPr defaultColWidth="9.140625" defaultRowHeight="12.75"/>
  <cols>
    <col min="3" max="3" width="9.8515625" style="1" customWidth="1"/>
    <col min="4" max="4" width="9.57421875" style="6" customWidth="1"/>
    <col min="5" max="5" width="9.140625" style="6" customWidth="1"/>
    <col min="6" max="6" width="6.8515625" style="6" customWidth="1"/>
    <col min="7" max="7" width="8.57421875" style="6" customWidth="1"/>
    <col min="8" max="8" width="5.00390625" style="9" customWidth="1"/>
    <col min="9" max="9" width="0.9921875" style="9" customWidth="1"/>
    <col min="10" max="10" width="4.57421875" style="9" customWidth="1"/>
    <col min="11" max="11" width="6.00390625" style="6" customWidth="1"/>
    <col min="12" max="12" width="5.140625" style="6" bestFit="1" customWidth="1"/>
    <col min="13" max="14" width="5.57421875" style="6" bestFit="1" customWidth="1"/>
    <col min="15" max="15" width="5.57421875" style="6" customWidth="1"/>
    <col min="16" max="16" width="7.00390625" style="6" customWidth="1"/>
    <col min="17" max="17" width="6.7109375" style="6" customWidth="1"/>
    <col min="18" max="18" width="7.140625" style="6" customWidth="1"/>
    <col min="19" max="19" width="9.28125" style="6" customWidth="1"/>
    <col min="20" max="20" width="7.00390625" style="0" customWidth="1"/>
    <col min="22" max="22" width="10.7109375" style="0" customWidth="1"/>
    <col min="28" max="28" width="9.140625" style="13" customWidth="1"/>
  </cols>
  <sheetData>
    <row r="4" spans="6:21" ht="13.5" thickBot="1">
      <c r="F4" s="3" t="s">
        <v>15</v>
      </c>
      <c r="P4" s="14" t="s">
        <v>4</v>
      </c>
      <c r="Q4" s="15"/>
      <c r="R4" s="15"/>
      <c r="S4" s="15"/>
      <c r="U4" s="2"/>
    </row>
    <row r="5" spans="1:28" s="4" customFormat="1" ht="39" customHeight="1" thickBot="1">
      <c r="A5" s="12">
        <f>+A5+1</f>
        <v>3</v>
      </c>
      <c r="B5"/>
      <c r="C5" s="4" t="s">
        <v>22</v>
      </c>
      <c r="D5" s="4" t="s">
        <v>16</v>
      </c>
      <c r="E5" s="4" t="s">
        <v>7</v>
      </c>
      <c r="F5" s="4" t="s">
        <v>5</v>
      </c>
      <c r="G5" s="4" t="s">
        <v>6</v>
      </c>
      <c r="H5" s="10" t="s">
        <v>14</v>
      </c>
      <c r="I5" s="10" t="s">
        <v>13</v>
      </c>
      <c r="J5" s="10" t="s">
        <v>8</v>
      </c>
      <c r="K5" s="5" t="s">
        <v>0</v>
      </c>
      <c r="L5" s="5" t="s">
        <v>1</v>
      </c>
      <c r="M5" s="5" t="s">
        <v>2</v>
      </c>
      <c r="N5" s="5" t="s">
        <v>3</v>
      </c>
      <c r="P5" s="4" t="s">
        <v>9</v>
      </c>
      <c r="Q5" s="4" t="s">
        <v>10</v>
      </c>
      <c r="R5" s="4" t="s">
        <v>12</v>
      </c>
      <c r="S5" s="4" t="s">
        <v>11</v>
      </c>
      <c r="U5" s="4" t="s">
        <v>17</v>
      </c>
      <c r="V5" s="4" t="s">
        <v>19</v>
      </c>
      <c r="W5" s="4" t="s">
        <v>18</v>
      </c>
      <c r="Y5" s="4" t="s">
        <v>20</v>
      </c>
      <c r="AA5" s="4" t="s">
        <v>23</v>
      </c>
      <c r="AB5" s="10" t="s">
        <v>24</v>
      </c>
    </row>
    <row r="6" spans="1:28" s="1" customFormat="1" ht="12.75">
      <c r="A6"/>
      <c r="B6" t="s">
        <v>21</v>
      </c>
      <c r="D6" s="8">
        <v>0</v>
      </c>
      <c r="E6" s="8">
        <v>0.25</v>
      </c>
      <c r="F6" s="8">
        <v>45</v>
      </c>
      <c r="G6" s="8">
        <v>45</v>
      </c>
      <c r="H6" s="11">
        <v>0.06</v>
      </c>
      <c r="I6" s="11">
        <v>0</v>
      </c>
      <c r="J6" s="11">
        <v>0.4</v>
      </c>
      <c r="K6" s="7">
        <f>(LN(F6/G6)+(H6-I6)*E6)/J6/SQRT(E6)+J6*SQRT(E6)/2</f>
        <v>0.175</v>
      </c>
      <c r="L6" s="7">
        <f>(LN(F6/G6)+(H6-I6)*E6)/J6/SQRT(E6)-J6*SQRT(E6)/2</f>
        <v>-0.02500000000000001</v>
      </c>
      <c r="M6" s="7">
        <f>NORMSDIST(K6)</f>
        <v>0.5694601832076737</v>
      </c>
      <c r="N6" s="7">
        <f>NORMSDIST(L6)</f>
        <v>0.49002748180476197</v>
      </c>
      <c r="O6" s="7"/>
      <c r="P6" s="7">
        <f>+M6*F6-G6*EXP(-H6*E6)*N6</f>
        <v>3.9027717066681085</v>
      </c>
      <c r="Q6" s="7">
        <f>+P6-F6+G6*EXP(-H6*E6)</f>
        <v>3.232808988805921</v>
      </c>
      <c r="R6" s="7">
        <f>+M6</f>
        <v>0.5694601832076737</v>
      </c>
      <c r="S6" s="7">
        <f>EXP(-0.5*K6^2)/SQRT(2*PI()*J6^2*E6)</f>
        <v>1.9644000472368965</v>
      </c>
      <c r="U6" s="1">
        <f>+R6*F6*EXP(-I6*E6)</f>
        <v>25.625708244345315</v>
      </c>
      <c r="V6" s="1">
        <f>-G6*EXP(-H6*E6)*N6</f>
        <v>-21.722936537677207</v>
      </c>
      <c r="W6" s="1">
        <f>+U6+V6</f>
        <v>3.9027717066681085</v>
      </c>
      <c r="Y6" s="1">
        <f>+F6/G6</f>
        <v>1</v>
      </c>
      <c r="AA6" s="1">
        <f>+F6/P6*R6</f>
        <v>6.566027984819693</v>
      </c>
      <c r="AB6" s="13">
        <f>+H6+AA6*0.06</f>
        <v>0.4539616790891816</v>
      </c>
    </row>
    <row r="7" spans="1:28" s="1" customFormat="1" ht="12.75">
      <c r="A7">
        <v>1</v>
      </c>
      <c r="B7">
        <f aca="true" t="shared" si="0" ref="B7:B31">IF(A$5&gt;A7,1,NA())</f>
        <v>1</v>
      </c>
      <c r="C7" s="1">
        <f ca="1">IF(A$5&gt;A7,C7,NORMSINV(RAND()))</f>
        <v>0.46721849288182005</v>
      </c>
      <c r="D7" s="7">
        <f>+D6+C7</f>
        <v>0.46721849288182005</v>
      </c>
      <c r="E7" s="7">
        <f>+E6-0.01</f>
        <v>0.24</v>
      </c>
      <c r="F7" s="7">
        <f>($F$6*EXP((E$6-E7)*($H$6-0.5*$J$6^2)+$J$6*SQRT(E$6-E7)*D7))*B7</f>
        <v>45.83973216128881</v>
      </c>
      <c r="G7" s="7">
        <f>+G6</f>
        <v>45</v>
      </c>
      <c r="H7" s="9">
        <f>+H6</f>
        <v>0.06</v>
      </c>
      <c r="I7" s="9">
        <f>+I6</f>
        <v>0</v>
      </c>
      <c r="J7" s="9">
        <f>+J6</f>
        <v>0.4</v>
      </c>
      <c r="K7" s="7">
        <f aca="true" t="shared" si="1" ref="K7:K12">(LN(F7/G7)+(H7-I7)*E7)/J7/SQRT(E7)+J7*SQRT(E7)/2</f>
        <v>0.26581423676471516</v>
      </c>
      <c r="L7" s="7">
        <f aca="true" t="shared" si="2" ref="L7:L12">(LN(F7/G7)+(H7-I7)*E7)/J7/SQRT(E7)-J7*SQRT(E7)/2</f>
        <v>0.06985505734206092</v>
      </c>
      <c r="M7" s="7">
        <f aca="true" t="shared" si="3" ref="M7:M12">NORMSDIST(K7)</f>
        <v>0.6048088608991866</v>
      </c>
      <c r="N7" s="7">
        <f aca="true" t="shared" si="4" ref="N7:N12">NORMSDIST(L7)</f>
        <v>0.5278454876284113</v>
      </c>
      <c r="O7" s="7"/>
      <c r="P7" s="7">
        <f>(M7*F7-G7*EXP(-H7*E7)*N7)*B7</f>
        <v>4.310822187793406</v>
      </c>
      <c r="Q7" s="7">
        <f aca="true" t="shared" si="5" ref="Q7:Q12">+P7-F7+G7*EXP(-H7*E7)</f>
        <v>2.82773331201453</v>
      </c>
      <c r="R7" s="7">
        <f aca="true" t="shared" si="6" ref="R7:R12">+M7</f>
        <v>0.6048088608991866</v>
      </c>
      <c r="S7" s="7">
        <f aca="true" t="shared" si="7" ref="S7:S12">EXP(-0.5*K7^2)/SQRT(2*PI()*J7^2*E7)</f>
        <v>1.9651759283021741</v>
      </c>
      <c r="U7" s="1">
        <f aca="true" t="shared" si="8" ref="U7:U30">+R7*F7*EXP(-I7*E7)</f>
        <v>27.724276192392892</v>
      </c>
      <c r="V7" s="1">
        <f aca="true" t="shared" si="9" ref="V7:V30">-G7*EXP(-H7*E7)*N7</f>
        <v>-23.413454004599487</v>
      </c>
      <c r="W7" s="1">
        <f aca="true" t="shared" si="10" ref="W7:W30">+U7+V7</f>
        <v>4.310822187793406</v>
      </c>
      <c r="Y7" s="1">
        <f aca="true" t="shared" si="11" ref="Y7:Y31">+F7/G7</f>
        <v>1.0186607146953068</v>
      </c>
      <c r="AA7" s="1">
        <f aca="true" t="shared" si="12" ref="AA7:AA30">+F7/P7*R7</f>
        <v>6.431319823605206</v>
      </c>
      <c r="AB7" s="13">
        <f aca="true" t="shared" si="13" ref="AB7:AB30">+H7+AA7*0.06</f>
        <v>0.4458791894163123</v>
      </c>
    </row>
    <row r="8" spans="1:28" s="1" customFormat="1" ht="12.75">
      <c r="A8">
        <f aca="true" t="shared" si="14" ref="A8:A31">+A7+1</f>
        <v>2</v>
      </c>
      <c r="B8">
        <f t="shared" si="0"/>
        <v>1</v>
      </c>
      <c r="C8" s="1">
        <f aca="true" ca="1" t="shared" si="15" ref="C8:C30">IF(A$5&gt;A8,C8,NORMSINV(RAND()))</f>
        <v>0.30230819857820074</v>
      </c>
      <c r="D8" s="7">
        <f aca="true" t="shared" si="16" ref="D8:D30">+D7+C8</f>
        <v>0.7695266914600207</v>
      </c>
      <c r="E8" s="7">
        <f aca="true" t="shared" si="17" ref="E8:E31">+E7-0.01</f>
        <v>0.22999999999999998</v>
      </c>
      <c r="F8" s="7">
        <f aca="true" t="shared" si="18" ref="F8:F31">($F$6*EXP((E$6-E8)*($H$6-0.5*$J$6^2)+$J$6*SQRT(E$6-E8)*D8))*B8</f>
        <v>46.983359842518745</v>
      </c>
      <c r="G8" s="7">
        <f aca="true" t="shared" si="19" ref="G8:G31">+G7</f>
        <v>45</v>
      </c>
      <c r="H8" s="9">
        <f aca="true" t="shared" si="20" ref="H8:H31">+H7</f>
        <v>0.06</v>
      </c>
      <c r="I8" s="9">
        <f aca="true" t="shared" si="21" ref="I8:I31">+I7</f>
        <v>0</v>
      </c>
      <c r="J8" s="9">
        <f aca="true" t="shared" si="22" ref="J8:J31">+J7</f>
        <v>0.4</v>
      </c>
      <c r="K8" s="7">
        <f t="shared" si="1"/>
        <v>0.39269000057991743</v>
      </c>
      <c r="L8" s="7">
        <f t="shared" si="2"/>
        <v>0.2008567396474087</v>
      </c>
      <c r="M8" s="7">
        <f t="shared" si="3"/>
        <v>0.6527257715039321</v>
      </c>
      <c r="N8" s="7">
        <f t="shared" si="4"/>
        <v>0.5795947024768773</v>
      </c>
      <c r="O8" s="7"/>
      <c r="P8" s="7">
        <f aca="true" t="shared" si="23" ref="P8:P30">(M8*F8-G8*EXP(-H8*E8)*N8)*B8</f>
        <v>4.942944379312795</v>
      </c>
      <c r="Q8" s="7">
        <f t="shared" si="5"/>
        <v>2.342849794068165</v>
      </c>
      <c r="R8" s="7">
        <f t="shared" si="6"/>
        <v>0.6527257715039321</v>
      </c>
      <c r="S8" s="7">
        <f t="shared" si="7"/>
        <v>1.9253109081416413</v>
      </c>
      <c r="U8" s="1">
        <f t="shared" si="8"/>
        <v>30.667249801054908</v>
      </c>
      <c r="V8" s="1">
        <f t="shared" si="9"/>
        <v>-25.724305421742113</v>
      </c>
      <c r="W8" s="1">
        <f t="shared" si="10"/>
        <v>4.942944379312795</v>
      </c>
      <c r="Y8" s="1">
        <f t="shared" si="11"/>
        <v>1.0440746631670832</v>
      </c>
      <c r="AA8" s="1">
        <f t="shared" si="12"/>
        <v>6.204247397442594</v>
      </c>
      <c r="AB8" s="13">
        <f t="shared" si="13"/>
        <v>0.4322548438465556</v>
      </c>
    </row>
    <row r="9" spans="1:28" s="1" customFormat="1" ht="12.75">
      <c r="A9">
        <f t="shared" si="14"/>
        <v>3</v>
      </c>
      <c r="B9" t="e">
        <f t="shared" si="0"/>
        <v>#N/A</v>
      </c>
      <c r="C9" s="1">
        <f ca="1" t="shared" si="15"/>
        <v>0.4119785311489015</v>
      </c>
      <c r="D9" s="7">
        <f t="shared" si="16"/>
        <v>1.1815052226089222</v>
      </c>
      <c r="E9" s="7">
        <f t="shared" si="17"/>
        <v>0.21999999999999997</v>
      </c>
      <c r="F9" s="7" t="e">
        <f t="shared" si="18"/>
        <v>#N/A</v>
      </c>
      <c r="G9" s="7">
        <f t="shared" si="19"/>
        <v>45</v>
      </c>
      <c r="H9" s="9">
        <f t="shared" si="20"/>
        <v>0.06</v>
      </c>
      <c r="I9" s="9">
        <f t="shared" si="21"/>
        <v>0</v>
      </c>
      <c r="J9" s="9">
        <f t="shared" si="22"/>
        <v>0.4</v>
      </c>
      <c r="K9" s="7" t="e">
        <f t="shared" si="1"/>
        <v>#N/A</v>
      </c>
      <c r="L9" s="7" t="e">
        <f t="shared" si="2"/>
        <v>#N/A</v>
      </c>
      <c r="M9" s="7" t="e">
        <f t="shared" si="3"/>
        <v>#N/A</v>
      </c>
      <c r="N9" s="7" t="e">
        <f t="shared" si="4"/>
        <v>#N/A</v>
      </c>
      <c r="O9" s="7"/>
      <c r="P9" s="7" t="e">
        <f t="shared" si="23"/>
        <v>#N/A</v>
      </c>
      <c r="Q9" s="7" t="e">
        <f t="shared" si="5"/>
        <v>#N/A</v>
      </c>
      <c r="R9" s="7" t="e">
        <f t="shared" si="6"/>
        <v>#N/A</v>
      </c>
      <c r="S9" s="7" t="e">
        <f t="shared" si="7"/>
        <v>#N/A</v>
      </c>
      <c r="U9" s="1" t="e">
        <f t="shared" si="8"/>
        <v>#N/A</v>
      </c>
      <c r="V9" s="1" t="e">
        <f t="shared" si="9"/>
        <v>#N/A</v>
      </c>
      <c r="W9" s="1" t="e">
        <f t="shared" si="10"/>
        <v>#N/A</v>
      </c>
      <c r="Y9" s="1" t="e">
        <f t="shared" si="11"/>
        <v>#N/A</v>
      </c>
      <c r="AA9" s="1" t="e">
        <f t="shared" si="12"/>
        <v>#N/A</v>
      </c>
      <c r="AB9" s="13" t="e">
        <f t="shared" si="13"/>
        <v>#N/A</v>
      </c>
    </row>
    <row r="10" spans="1:28" s="1" customFormat="1" ht="12.75">
      <c r="A10">
        <f t="shared" si="14"/>
        <v>4</v>
      </c>
      <c r="B10" t="e">
        <f t="shared" si="0"/>
        <v>#N/A</v>
      </c>
      <c r="C10" s="1">
        <f ca="1" t="shared" si="15"/>
        <v>0.9173597888691275</v>
      </c>
      <c r="D10" s="7">
        <f t="shared" si="16"/>
        <v>2.0988650114780496</v>
      </c>
      <c r="E10" s="7">
        <f t="shared" si="17"/>
        <v>0.20999999999999996</v>
      </c>
      <c r="F10" s="7" t="e">
        <f t="shared" si="18"/>
        <v>#N/A</v>
      </c>
      <c r="G10" s="7">
        <f t="shared" si="19"/>
        <v>45</v>
      </c>
      <c r="H10" s="9">
        <f t="shared" si="20"/>
        <v>0.06</v>
      </c>
      <c r="I10" s="9">
        <f t="shared" si="21"/>
        <v>0</v>
      </c>
      <c r="J10" s="9">
        <f t="shared" si="22"/>
        <v>0.4</v>
      </c>
      <c r="K10" s="7" t="e">
        <f t="shared" si="1"/>
        <v>#N/A</v>
      </c>
      <c r="L10" s="7" t="e">
        <f t="shared" si="2"/>
        <v>#N/A</v>
      </c>
      <c r="M10" s="7" t="e">
        <f t="shared" si="3"/>
        <v>#N/A</v>
      </c>
      <c r="N10" s="7" t="e">
        <f t="shared" si="4"/>
        <v>#N/A</v>
      </c>
      <c r="O10" s="7"/>
      <c r="P10" s="7" t="e">
        <f t="shared" si="23"/>
        <v>#N/A</v>
      </c>
      <c r="Q10" s="7" t="e">
        <f t="shared" si="5"/>
        <v>#N/A</v>
      </c>
      <c r="R10" s="7" t="e">
        <f t="shared" si="6"/>
        <v>#N/A</v>
      </c>
      <c r="S10" s="7" t="e">
        <f t="shared" si="7"/>
        <v>#N/A</v>
      </c>
      <c r="U10" s="1" t="e">
        <f t="shared" si="8"/>
        <v>#N/A</v>
      </c>
      <c r="V10" s="1" t="e">
        <f t="shared" si="9"/>
        <v>#N/A</v>
      </c>
      <c r="W10" s="1" t="e">
        <f t="shared" si="10"/>
        <v>#N/A</v>
      </c>
      <c r="Y10" s="1" t="e">
        <f t="shared" si="11"/>
        <v>#N/A</v>
      </c>
      <c r="AA10" s="1" t="e">
        <f t="shared" si="12"/>
        <v>#N/A</v>
      </c>
      <c r="AB10" s="13" t="e">
        <f t="shared" si="13"/>
        <v>#N/A</v>
      </c>
    </row>
    <row r="11" spans="1:28" s="1" customFormat="1" ht="12.75">
      <c r="A11">
        <f t="shared" si="14"/>
        <v>5</v>
      </c>
      <c r="B11" t="e">
        <f t="shared" si="0"/>
        <v>#N/A</v>
      </c>
      <c r="C11" s="1">
        <f ca="1" t="shared" si="15"/>
        <v>0.28963111164141053</v>
      </c>
      <c r="D11" s="7">
        <f t="shared" si="16"/>
        <v>2.3884961231194604</v>
      </c>
      <c r="E11" s="7">
        <f t="shared" si="17"/>
        <v>0.19999999999999996</v>
      </c>
      <c r="F11" s="7" t="e">
        <f t="shared" si="18"/>
        <v>#N/A</v>
      </c>
      <c r="G11" s="7">
        <f t="shared" si="19"/>
        <v>45</v>
      </c>
      <c r="H11" s="9">
        <f t="shared" si="20"/>
        <v>0.06</v>
      </c>
      <c r="I11" s="9">
        <f t="shared" si="21"/>
        <v>0</v>
      </c>
      <c r="J11" s="9">
        <f t="shared" si="22"/>
        <v>0.4</v>
      </c>
      <c r="K11" s="7" t="e">
        <f t="shared" si="1"/>
        <v>#N/A</v>
      </c>
      <c r="L11" s="7" t="e">
        <f t="shared" si="2"/>
        <v>#N/A</v>
      </c>
      <c r="M11" s="7" t="e">
        <f t="shared" si="3"/>
        <v>#N/A</v>
      </c>
      <c r="N11" s="7" t="e">
        <f t="shared" si="4"/>
        <v>#N/A</v>
      </c>
      <c r="O11" s="7"/>
      <c r="P11" s="7" t="e">
        <f t="shared" si="23"/>
        <v>#N/A</v>
      </c>
      <c r="Q11" s="7" t="e">
        <f t="shared" si="5"/>
        <v>#N/A</v>
      </c>
      <c r="R11" s="7" t="e">
        <f t="shared" si="6"/>
        <v>#N/A</v>
      </c>
      <c r="S11" s="7" t="e">
        <f t="shared" si="7"/>
        <v>#N/A</v>
      </c>
      <c r="U11" s="1" t="e">
        <f t="shared" si="8"/>
        <v>#N/A</v>
      </c>
      <c r="V11" s="1" t="e">
        <f t="shared" si="9"/>
        <v>#N/A</v>
      </c>
      <c r="W11" s="1" t="e">
        <f t="shared" si="10"/>
        <v>#N/A</v>
      </c>
      <c r="Y11" s="1" t="e">
        <f t="shared" si="11"/>
        <v>#N/A</v>
      </c>
      <c r="AA11" s="1" t="e">
        <f t="shared" si="12"/>
        <v>#N/A</v>
      </c>
      <c r="AB11" s="13" t="e">
        <f t="shared" si="13"/>
        <v>#N/A</v>
      </c>
    </row>
    <row r="12" spans="1:28" s="1" customFormat="1" ht="12.75">
      <c r="A12">
        <f t="shared" si="14"/>
        <v>6</v>
      </c>
      <c r="B12" t="e">
        <f t="shared" si="0"/>
        <v>#N/A</v>
      </c>
      <c r="C12" s="1">
        <f ca="1" t="shared" si="15"/>
        <v>0.26827320878064903</v>
      </c>
      <c r="D12" s="7">
        <f t="shared" si="16"/>
        <v>2.6567693319001093</v>
      </c>
      <c r="E12" s="7">
        <f t="shared" si="17"/>
        <v>0.18999999999999995</v>
      </c>
      <c r="F12" s="7" t="e">
        <f t="shared" si="18"/>
        <v>#N/A</v>
      </c>
      <c r="G12" s="7">
        <f t="shared" si="19"/>
        <v>45</v>
      </c>
      <c r="H12" s="9">
        <f t="shared" si="20"/>
        <v>0.06</v>
      </c>
      <c r="I12" s="9">
        <f t="shared" si="21"/>
        <v>0</v>
      </c>
      <c r="J12" s="9">
        <f t="shared" si="22"/>
        <v>0.4</v>
      </c>
      <c r="K12" s="7" t="e">
        <f t="shared" si="1"/>
        <v>#N/A</v>
      </c>
      <c r="L12" s="7" t="e">
        <f t="shared" si="2"/>
        <v>#N/A</v>
      </c>
      <c r="M12" s="7" t="e">
        <f t="shared" si="3"/>
        <v>#N/A</v>
      </c>
      <c r="N12" s="7" t="e">
        <f t="shared" si="4"/>
        <v>#N/A</v>
      </c>
      <c r="O12" s="7"/>
      <c r="P12" s="7" t="e">
        <f t="shared" si="23"/>
        <v>#N/A</v>
      </c>
      <c r="Q12" s="7" t="e">
        <f t="shared" si="5"/>
        <v>#N/A</v>
      </c>
      <c r="R12" s="7" t="e">
        <f t="shared" si="6"/>
        <v>#N/A</v>
      </c>
      <c r="S12" s="7" t="e">
        <f t="shared" si="7"/>
        <v>#N/A</v>
      </c>
      <c r="U12" s="1" t="e">
        <f t="shared" si="8"/>
        <v>#N/A</v>
      </c>
      <c r="V12" s="1" t="e">
        <f t="shared" si="9"/>
        <v>#N/A</v>
      </c>
      <c r="W12" s="1" t="e">
        <f t="shared" si="10"/>
        <v>#N/A</v>
      </c>
      <c r="Y12" s="1" t="e">
        <f t="shared" si="11"/>
        <v>#N/A</v>
      </c>
      <c r="AA12" s="1" t="e">
        <f t="shared" si="12"/>
        <v>#N/A</v>
      </c>
      <c r="AB12" s="13" t="e">
        <f t="shared" si="13"/>
        <v>#N/A</v>
      </c>
    </row>
    <row r="13" spans="1:28" s="1" customFormat="1" ht="12.75">
      <c r="A13">
        <f t="shared" si="14"/>
        <v>7</v>
      </c>
      <c r="B13" t="e">
        <f t="shared" si="0"/>
        <v>#N/A</v>
      </c>
      <c r="C13" s="1">
        <f ca="1" t="shared" si="15"/>
        <v>0.4984002887924349</v>
      </c>
      <c r="D13" s="7">
        <f t="shared" si="16"/>
        <v>3.1551696206925444</v>
      </c>
      <c r="E13" s="7">
        <f t="shared" si="17"/>
        <v>0.17999999999999994</v>
      </c>
      <c r="F13" s="7" t="e">
        <f t="shared" si="18"/>
        <v>#N/A</v>
      </c>
      <c r="G13" s="7">
        <f t="shared" si="19"/>
        <v>45</v>
      </c>
      <c r="H13" s="9">
        <f t="shared" si="20"/>
        <v>0.06</v>
      </c>
      <c r="I13" s="9">
        <f t="shared" si="21"/>
        <v>0</v>
      </c>
      <c r="J13" s="9">
        <f t="shared" si="22"/>
        <v>0.4</v>
      </c>
      <c r="K13" s="7" t="e">
        <f aca="true" t="shared" si="24" ref="K13:K31">(LN(F13/G13)+(H13-I13)*E13)/J13/SQRT(E13)+J13*SQRT(E13)/2</f>
        <v>#N/A</v>
      </c>
      <c r="L13" s="7" t="e">
        <f aca="true" t="shared" si="25" ref="L13:L31">(LN(F13/G13)+(H13-I13)*E13)/J13/SQRT(E13)-J13*SQRT(E13)/2</f>
        <v>#N/A</v>
      </c>
      <c r="M13" s="7" t="e">
        <f aca="true" t="shared" si="26" ref="M13:M31">NORMSDIST(K13)</f>
        <v>#N/A</v>
      </c>
      <c r="N13" s="7" t="e">
        <f aca="true" t="shared" si="27" ref="N13:N31">NORMSDIST(L13)</f>
        <v>#N/A</v>
      </c>
      <c r="O13" s="7"/>
      <c r="P13" s="7" t="e">
        <f t="shared" si="23"/>
        <v>#N/A</v>
      </c>
      <c r="Q13" s="7" t="e">
        <f aca="true" t="shared" si="28" ref="Q13:Q30">+P13-F13+G13*EXP(-H13*E13)</f>
        <v>#N/A</v>
      </c>
      <c r="R13" s="7" t="e">
        <f aca="true" t="shared" si="29" ref="R13:R30">+M13</f>
        <v>#N/A</v>
      </c>
      <c r="S13" s="7" t="e">
        <f aca="true" t="shared" si="30" ref="S13:S30">EXP(-0.5*K13^2)/SQRT(2*PI()*J13^2*E13)</f>
        <v>#N/A</v>
      </c>
      <c r="U13" s="1" t="e">
        <f t="shared" si="8"/>
        <v>#N/A</v>
      </c>
      <c r="V13" s="1" t="e">
        <f t="shared" si="9"/>
        <v>#N/A</v>
      </c>
      <c r="W13" s="1" t="e">
        <f t="shared" si="10"/>
        <v>#N/A</v>
      </c>
      <c r="Y13" s="1" t="e">
        <f t="shared" si="11"/>
        <v>#N/A</v>
      </c>
      <c r="AA13" s="1" t="e">
        <f t="shared" si="12"/>
        <v>#N/A</v>
      </c>
      <c r="AB13" s="13" t="e">
        <f t="shared" si="13"/>
        <v>#N/A</v>
      </c>
    </row>
    <row r="14" spans="1:28" s="1" customFormat="1" ht="12.75">
      <c r="A14">
        <f t="shared" si="14"/>
        <v>8</v>
      </c>
      <c r="B14" t="e">
        <f t="shared" si="0"/>
        <v>#N/A</v>
      </c>
      <c r="C14" s="1">
        <f ca="1" t="shared" si="15"/>
        <v>-0.3133207629238201</v>
      </c>
      <c r="D14" s="7">
        <f t="shared" si="16"/>
        <v>2.841848857768724</v>
      </c>
      <c r="E14" s="7">
        <f t="shared" si="17"/>
        <v>0.16999999999999993</v>
      </c>
      <c r="F14" s="7" t="e">
        <f t="shared" si="18"/>
        <v>#N/A</v>
      </c>
      <c r="G14" s="7">
        <f t="shared" si="19"/>
        <v>45</v>
      </c>
      <c r="H14" s="9">
        <f t="shared" si="20"/>
        <v>0.06</v>
      </c>
      <c r="I14" s="9">
        <f t="shared" si="21"/>
        <v>0</v>
      </c>
      <c r="J14" s="9">
        <f t="shared" si="22"/>
        <v>0.4</v>
      </c>
      <c r="K14" s="7" t="e">
        <f t="shared" si="24"/>
        <v>#N/A</v>
      </c>
      <c r="L14" s="7" t="e">
        <f t="shared" si="25"/>
        <v>#N/A</v>
      </c>
      <c r="M14" s="7" t="e">
        <f t="shared" si="26"/>
        <v>#N/A</v>
      </c>
      <c r="N14" s="7" t="e">
        <f t="shared" si="27"/>
        <v>#N/A</v>
      </c>
      <c r="O14" s="7"/>
      <c r="P14" s="7" t="e">
        <f t="shared" si="23"/>
        <v>#N/A</v>
      </c>
      <c r="Q14" s="7" t="e">
        <f t="shared" si="28"/>
        <v>#N/A</v>
      </c>
      <c r="R14" s="7" t="e">
        <f t="shared" si="29"/>
        <v>#N/A</v>
      </c>
      <c r="S14" s="7" t="e">
        <f t="shared" si="30"/>
        <v>#N/A</v>
      </c>
      <c r="U14" s="1" t="e">
        <f t="shared" si="8"/>
        <v>#N/A</v>
      </c>
      <c r="V14" s="1" t="e">
        <f t="shared" si="9"/>
        <v>#N/A</v>
      </c>
      <c r="W14" s="1" t="e">
        <f t="shared" si="10"/>
        <v>#N/A</v>
      </c>
      <c r="Y14" s="1" t="e">
        <f t="shared" si="11"/>
        <v>#N/A</v>
      </c>
      <c r="AA14" s="1" t="e">
        <f t="shared" si="12"/>
        <v>#N/A</v>
      </c>
      <c r="AB14" s="13" t="e">
        <f t="shared" si="13"/>
        <v>#N/A</v>
      </c>
    </row>
    <row r="15" spans="1:28" ht="12.75">
      <c r="A15">
        <f t="shared" si="14"/>
        <v>9</v>
      </c>
      <c r="B15" t="e">
        <f t="shared" si="0"/>
        <v>#N/A</v>
      </c>
      <c r="C15" s="1">
        <f ca="1" t="shared" si="15"/>
        <v>-0.07060757042096788</v>
      </c>
      <c r="D15" s="7">
        <f t="shared" si="16"/>
        <v>2.771241287347756</v>
      </c>
      <c r="E15" s="7">
        <f t="shared" si="17"/>
        <v>0.15999999999999992</v>
      </c>
      <c r="F15" s="7" t="e">
        <f t="shared" si="18"/>
        <v>#N/A</v>
      </c>
      <c r="G15" s="7">
        <f t="shared" si="19"/>
        <v>45</v>
      </c>
      <c r="H15" s="9">
        <f t="shared" si="20"/>
        <v>0.06</v>
      </c>
      <c r="I15" s="9">
        <f t="shared" si="21"/>
        <v>0</v>
      </c>
      <c r="J15" s="9">
        <f t="shared" si="22"/>
        <v>0.4</v>
      </c>
      <c r="K15" s="7" t="e">
        <f t="shared" si="24"/>
        <v>#N/A</v>
      </c>
      <c r="L15" s="7" t="e">
        <f t="shared" si="25"/>
        <v>#N/A</v>
      </c>
      <c r="M15" s="7" t="e">
        <f t="shared" si="26"/>
        <v>#N/A</v>
      </c>
      <c r="N15" s="7" t="e">
        <f t="shared" si="27"/>
        <v>#N/A</v>
      </c>
      <c r="P15" s="7" t="e">
        <f t="shared" si="23"/>
        <v>#N/A</v>
      </c>
      <c r="Q15" s="7" t="e">
        <f t="shared" si="28"/>
        <v>#N/A</v>
      </c>
      <c r="R15" s="7" t="e">
        <f t="shared" si="29"/>
        <v>#N/A</v>
      </c>
      <c r="S15" s="7" t="e">
        <f t="shared" si="30"/>
        <v>#N/A</v>
      </c>
      <c r="T15" s="1"/>
      <c r="U15" s="1" t="e">
        <f t="shared" si="8"/>
        <v>#N/A</v>
      </c>
      <c r="V15" s="1" t="e">
        <f t="shared" si="9"/>
        <v>#N/A</v>
      </c>
      <c r="W15" s="1" t="e">
        <f t="shared" si="10"/>
        <v>#N/A</v>
      </c>
      <c r="Y15" s="1" t="e">
        <f t="shared" si="11"/>
        <v>#N/A</v>
      </c>
      <c r="AA15" s="1" t="e">
        <f t="shared" si="12"/>
        <v>#N/A</v>
      </c>
      <c r="AB15" s="13" t="e">
        <f t="shared" si="13"/>
        <v>#N/A</v>
      </c>
    </row>
    <row r="16" spans="1:28" ht="12.75">
      <c r="A16">
        <f t="shared" si="14"/>
        <v>10</v>
      </c>
      <c r="B16" t="e">
        <f t="shared" si="0"/>
        <v>#N/A</v>
      </c>
      <c r="C16" s="1">
        <f ca="1" t="shared" si="15"/>
        <v>0.22781419088472127</v>
      </c>
      <c r="D16" s="7">
        <f t="shared" si="16"/>
        <v>2.9990554782324774</v>
      </c>
      <c r="E16" s="7">
        <f t="shared" si="17"/>
        <v>0.1499999999999999</v>
      </c>
      <c r="F16" s="7" t="e">
        <f t="shared" si="18"/>
        <v>#N/A</v>
      </c>
      <c r="G16" s="7">
        <f t="shared" si="19"/>
        <v>45</v>
      </c>
      <c r="H16" s="9">
        <f t="shared" si="20"/>
        <v>0.06</v>
      </c>
      <c r="I16" s="9">
        <f t="shared" si="21"/>
        <v>0</v>
      </c>
      <c r="J16" s="9">
        <f t="shared" si="22"/>
        <v>0.4</v>
      </c>
      <c r="K16" s="7" t="e">
        <f t="shared" si="24"/>
        <v>#N/A</v>
      </c>
      <c r="L16" s="7" t="e">
        <f t="shared" si="25"/>
        <v>#N/A</v>
      </c>
      <c r="M16" s="7" t="e">
        <f t="shared" si="26"/>
        <v>#N/A</v>
      </c>
      <c r="N16" s="7" t="e">
        <f t="shared" si="27"/>
        <v>#N/A</v>
      </c>
      <c r="P16" s="7" t="e">
        <f t="shared" si="23"/>
        <v>#N/A</v>
      </c>
      <c r="Q16" s="7" t="e">
        <f t="shared" si="28"/>
        <v>#N/A</v>
      </c>
      <c r="R16" s="7" t="e">
        <f t="shared" si="29"/>
        <v>#N/A</v>
      </c>
      <c r="S16" s="7" t="e">
        <f t="shared" si="30"/>
        <v>#N/A</v>
      </c>
      <c r="U16" s="1" t="e">
        <f t="shared" si="8"/>
        <v>#N/A</v>
      </c>
      <c r="V16" s="1" t="e">
        <f t="shared" si="9"/>
        <v>#N/A</v>
      </c>
      <c r="W16" s="1" t="e">
        <f t="shared" si="10"/>
        <v>#N/A</v>
      </c>
      <c r="Y16" s="1" t="e">
        <f t="shared" si="11"/>
        <v>#N/A</v>
      </c>
      <c r="AA16" s="1" t="e">
        <f t="shared" si="12"/>
        <v>#N/A</v>
      </c>
      <c r="AB16" s="13" t="e">
        <f t="shared" si="13"/>
        <v>#N/A</v>
      </c>
    </row>
    <row r="17" spans="1:28" ht="12.75">
      <c r="A17">
        <f t="shared" si="14"/>
        <v>11</v>
      </c>
      <c r="B17" t="e">
        <f t="shared" si="0"/>
        <v>#N/A</v>
      </c>
      <c r="C17" s="1">
        <f ca="1" t="shared" si="15"/>
        <v>0.4593356483977897</v>
      </c>
      <c r="D17" s="7">
        <f t="shared" si="16"/>
        <v>3.458391126630267</v>
      </c>
      <c r="E17" s="7">
        <f t="shared" si="17"/>
        <v>0.1399999999999999</v>
      </c>
      <c r="F17" s="7" t="e">
        <f t="shared" si="18"/>
        <v>#N/A</v>
      </c>
      <c r="G17" s="7">
        <f t="shared" si="19"/>
        <v>45</v>
      </c>
      <c r="H17" s="9">
        <f t="shared" si="20"/>
        <v>0.06</v>
      </c>
      <c r="I17" s="9">
        <f t="shared" si="21"/>
        <v>0</v>
      </c>
      <c r="J17" s="9">
        <f t="shared" si="22"/>
        <v>0.4</v>
      </c>
      <c r="K17" s="7" t="e">
        <f t="shared" si="24"/>
        <v>#N/A</v>
      </c>
      <c r="L17" s="7" t="e">
        <f t="shared" si="25"/>
        <v>#N/A</v>
      </c>
      <c r="M17" s="7" t="e">
        <f t="shared" si="26"/>
        <v>#N/A</v>
      </c>
      <c r="N17" s="7" t="e">
        <f t="shared" si="27"/>
        <v>#N/A</v>
      </c>
      <c r="P17" s="7" t="e">
        <f t="shared" si="23"/>
        <v>#N/A</v>
      </c>
      <c r="Q17" s="7" t="e">
        <f t="shared" si="28"/>
        <v>#N/A</v>
      </c>
      <c r="R17" s="7" t="e">
        <f t="shared" si="29"/>
        <v>#N/A</v>
      </c>
      <c r="S17" s="7" t="e">
        <f t="shared" si="30"/>
        <v>#N/A</v>
      </c>
      <c r="U17" s="1" t="e">
        <f t="shared" si="8"/>
        <v>#N/A</v>
      </c>
      <c r="V17" s="1" t="e">
        <f t="shared" si="9"/>
        <v>#N/A</v>
      </c>
      <c r="W17" s="1" t="e">
        <f t="shared" si="10"/>
        <v>#N/A</v>
      </c>
      <c r="Y17" s="1" t="e">
        <f t="shared" si="11"/>
        <v>#N/A</v>
      </c>
      <c r="AA17" s="1" t="e">
        <f t="shared" si="12"/>
        <v>#N/A</v>
      </c>
      <c r="AB17" s="13" t="e">
        <f t="shared" si="13"/>
        <v>#N/A</v>
      </c>
    </row>
    <row r="18" spans="1:28" ht="12.75">
      <c r="A18">
        <f t="shared" si="14"/>
        <v>12</v>
      </c>
      <c r="B18" t="e">
        <f t="shared" si="0"/>
        <v>#N/A</v>
      </c>
      <c r="C18" s="1">
        <f ca="1" t="shared" si="15"/>
        <v>-0.38847266600584957</v>
      </c>
      <c r="D18" s="7">
        <f t="shared" si="16"/>
        <v>3.069918460624417</v>
      </c>
      <c r="E18" s="7">
        <f t="shared" si="17"/>
        <v>0.1299999999999999</v>
      </c>
      <c r="F18" s="7" t="e">
        <f t="shared" si="18"/>
        <v>#N/A</v>
      </c>
      <c r="G18" s="7">
        <f t="shared" si="19"/>
        <v>45</v>
      </c>
      <c r="H18" s="9">
        <f t="shared" si="20"/>
        <v>0.06</v>
      </c>
      <c r="I18" s="9">
        <f t="shared" si="21"/>
        <v>0</v>
      </c>
      <c r="J18" s="9">
        <f t="shared" si="22"/>
        <v>0.4</v>
      </c>
      <c r="K18" s="7" t="e">
        <f t="shared" si="24"/>
        <v>#N/A</v>
      </c>
      <c r="L18" s="7" t="e">
        <f t="shared" si="25"/>
        <v>#N/A</v>
      </c>
      <c r="M18" s="7" t="e">
        <f t="shared" si="26"/>
        <v>#N/A</v>
      </c>
      <c r="N18" s="7" t="e">
        <f t="shared" si="27"/>
        <v>#N/A</v>
      </c>
      <c r="P18" s="7" t="e">
        <f t="shared" si="23"/>
        <v>#N/A</v>
      </c>
      <c r="Q18" s="7" t="e">
        <f t="shared" si="28"/>
        <v>#N/A</v>
      </c>
      <c r="R18" s="7" t="e">
        <f t="shared" si="29"/>
        <v>#N/A</v>
      </c>
      <c r="S18" s="7" t="e">
        <f t="shared" si="30"/>
        <v>#N/A</v>
      </c>
      <c r="U18" s="1" t="e">
        <f t="shared" si="8"/>
        <v>#N/A</v>
      </c>
      <c r="V18" s="1" t="e">
        <f t="shared" si="9"/>
        <v>#N/A</v>
      </c>
      <c r="W18" s="1" t="e">
        <f t="shared" si="10"/>
        <v>#N/A</v>
      </c>
      <c r="Y18" s="1" t="e">
        <f t="shared" si="11"/>
        <v>#N/A</v>
      </c>
      <c r="AA18" s="1" t="e">
        <f t="shared" si="12"/>
        <v>#N/A</v>
      </c>
      <c r="AB18" s="13" t="e">
        <f t="shared" si="13"/>
        <v>#N/A</v>
      </c>
    </row>
    <row r="19" spans="1:28" ht="12.75">
      <c r="A19">
        <f t="shared" si="14"/>
        <v>13</v>
      </c>
      <c r="B19" t="e">
        <f t="shared" si="0"/>
        <v>#N/A</v>
      </c>
      <c r="C19" s="1">
        <f ca="1" t="shared" si="15"/>
        <v>-0.4745924892697367</v>
      </c>
      <c r="D19" s="7">
        <f t="shared" si="16"/>
        <v>2.5953259713546806</v>
      </c>
      <c r="E19" s="7">
        <f t="shared" si="17"/>
        <v>0.1199999999999999</v>
      </c>
      <c r="F19" s="7" t="e">
        <f t="shared" si="18"/>
        <v>#N/A</v>
      </c>
      <c r="G19" s="7">
        <f t="shared" si="19"/>
        <v>45</v>
      </c>
      <c r="H19" s="9">
        <f t="shared" si="20"/>
        <v>0.06</v>
      </c>
      <c r="I19" s="9">
        <f t="shared" si="21"/>
        <v>0</v>
      </c>
      <c r="J19" s="9">
        <f t="shared" si="22"/>
        <v>0.4</v>
      </c>
      <c r="K19" s="7" t="e">
        <f t="shared" si="24"/>
        <v>#N/A</v>
      </c>
      <c r="L19" s="7" t="e">
        <f t="shared" si="25"/>
        <v>#N/A</v>
      </c>
      <c r="M19" s="7" t="e">
        <f t="shared" si="26"/>
        <v>#N/A</v>
      </c>
      <c r="N19" s="7" t="e">
        <f t="shared" si="27"/>
        <v>#N/A</v>
      </c>
      <c r="P19" s="7" t="e">
        <f t="shared" si="23"/>
        <v>#N/A</v>
      </c>
      <c r="Q19" s="7" t="e">
        <f t="shared" si="28"/>
        <v>#N/A</v>
      </c>
      <c r="R19" s="7" t="e">
        <f t="shared" si="29"/>
        <v>#N/A</v>
      </c>
      <c r="S19" s="7" t="e">
        <f t="shared" si="30"/>
        <v>#N/A</v>
      </c>
      <c r="U19" s="1" t="e">
        <f t="shared" si="8"/>
        <v>#N/A</v>
      </c>
      <c r="V19" s="1" t="e">
        <f t="shared" si="9"/>
        <v>#N/A</v>
      </c>
      <c r="W19" s="1" t="e">
        <f t="shared" si="10"/>
        <v>#N/A</v>
      </c>
      <c r="Y19" s="1" t="e">
        <f t="shared" si="11"/>
        <v>#N/A</v>
      </c>
      <c r="AA19" s="1" t="e">
        <f t="shared" si="12"/>
        <v>#N/A</v>
      </c>
      <c r="AB19" s="13" t="e">
        <f t="shared" si="13"/>
        <v>#N/A</v>
      </c>
    </row>
    <row r="20" spans="1:28" ht="12.75">
      <c r="A20">
        <f t="shared" si="14"/>
        <v>14</v>
      </c>
      <c r="B20" t="e">
        <f t="shared" si="0"/>
        <v>#N/A</v>
      </c>
      <c r="C20" s="1">
        <f ca="1" t="shared" si="15"/>
        <v>-0.8605190972933929</v>
      </c>
      <c r="D20" s="7">
        <f t="shared" si="16"/>
        <v>1.7348068740612876</v>
      </c>
      <c r="E20" s="7">
        <f t="shared" si="17"/>
        <v>0.1099999999999999</v>
      </c>
      <c r="F20" s="7" t="e">
        <f t="shared" si="18"/>
        <v>#N/A</v>
      </c>
      <c r="G20" s="7">
        <f t="shared" si="19"/>
        <v>45</v>
      </c>
      <c r="H20" s="9">
        <f t="shared" si="20"/>
        <v>0.06</v>
      </c>
      <c r="I20" s="9">
        <f t="shared" si="21"/>
        <v>0</v>
      </c>
      <c r="J20" s="9">
        <f t="shared" si="22"/>
        <v>0.4</v>
      </c>
      <c r="K20" s="7" t="e">
        <f t="shared" si="24"/>
        <v>#N/A</v>
      </c>
      <c r="L20" s="7" t="e">
        <f t="shared" si="25"/>
        <v>#N/A</v>
      </c>
      <c r="M20" s="7" t="e">
        <f t="shared" si="26"/>
        <v>#N/A</v>
      </c>
      <c r="N20" s="7" t="e">
        <f t="shared" si="27"/>
        <v>#N/A</v>
      </c>
      <c r="P20" s="7" t="e">
        <f t="shared" si="23"/>
        <v>#N/A</v>
      </c>
      <c r="Q20" s="7" t="e">
        <f t="shared" si="28"/>
        <v>#N/A</v>
      </c>
      <c r="R20" s="7" t="e">
        <f t="shared" si="29"/>
        <v>#N/A</v>
      </c>
      <c r="S20" s="7" t="e">
        <f t="shared" si="30"/>
        <v>#N/A</v>
      </c>
      <c r="U20" s="1" t="e">
        <f t="shared" si="8"/>
        <v>#N/A</v>
      </c>
      <c r="V20" s="1" t="e">
        <f t="shared" si="9"/>
        <v>#N/A</v>
      </c>
      <c r="W20" s="1" t="e">
        <f t="shared" si="10"/>
        <v>#N/A</v>
      </c>
      <c r="Y20" s="1" t="e">
        <f t="shared" si="11"/>
        <v>#N/A</v>
      </c>
      <c r="AA20" s="1" t="e">
        <f t="shared" si="12"/>
        <v>#N/A</v>
      </c>
      <c r="AB20" s="13" t="e">
        <f t="shared" si="13"/>
        <v>#N/A</v>
      </c>
    </row>
    <row r="21" spans="1:28" ht="12.75">
      <c r="A21">
        <f t="shared" si="14"/>
        <v>15</v>
      </c>
      <c r="B21" t="e">
        <f t="shared" si="0"/>
        <v>#N/A</v>
      </c>
      <c r="C21" s="1">
        <f ca="1" t="shared" si="15"/>
        <v>-1.1813353177526162</v>
      </c>
      <c r="D21" s="7">
        <f t="shared" si="16"/>
        <v>0.5534715563086714</v>
      </c>
      <c r="E21" s="7">
        <f t="shared" si="17"/>
        <v>0.09999999999999991</v>
      </c>
      <c r="F21" s="7" t="e">
        <f t="shared" si="18"/>
        <v>#N/A</v>
      </c>
      <c r="G21" s="7">
        <f t="shared" si="19"/>
        <v>45</v>
      </c>
      <c r="H21" s="9">
        <f t="shared" si="20"/>
        <v>0.06</v>
      </c>
      <c r="I21" s="9">
        <f t="shared" si="21"/>
        <v>0</v>
      </c>
      <c r="J21" s="9">
        <f t="shared" si="22"/>
        <v>0.4</v>
      </c>
      <c r="K21" s="7" t="e">
        <f t="shared" si="24"/>
        <v>#N/A</v>
      </c>
      <c r="L21" s="7" t="e">
        <f t="shared" si="25"/>
        <v>#N/A</v>
      </c>
      <c r="M21" s="7" t="e">
        <f t="shared" si="26"/>
        <v>#N/A</v>
      </c>
      <c r="N21" s="7" t="e">
        <f t="shared" si="27"/>
        <v>#N/A</v>
      </c>
      <c r="P21" s="7" t="e">
        <f t="shared" si="23"/>
        <v>#N/A</v>
      </c>
      <c r="Q21" s="7" t="e">
        <f t="shared" si="28"/>
        <v>#N/A</v>
      </c>
      <c r="R21" s="7" t="e">
        <f t="shared" si="29"/>
        <v>#N/A</v>
      </c>
      <c r="S21" s="7" t="e">
        <f t="shared" si="30"/>
        <v>#N/A</v>
      </c>
      <c r="U21" s="1" t="e">
        <f t="shared" si="8"/>
        <v>#N/A</v>
      </c>
      <c r="V21" s="1" t="e">
        <f t="shared" si="9"/>
        <v>#N/A</v>
      </c>
      <c r="W21" s="1" t="e">
        <f t="shared" si="10"/>
        <v>#N/A</v>
      </c>
      <c r="Y21" s="1" t="e">
        <f t="shared" si="11"/>
        <v>#N/A</v>
      </c>
      <c r="AA21" s="1" t="e">
        <f t="shared" si="12"/>
        <v>#N/A</v>
      </c>
      <c r="AB21" s="13" t="e">
        <f t="shared" si="13"/>
        <v>#N/A</v>
      </c>
    </row>
    <row r="22" spans="1:28" ht="12.75">
      <c r="A22">
        <f t="shared" si="14"/>
        <v>16</v>
      </c>
      <c r="B22" t="e">
        <f t="shared" si="0"/>
        <v>#N/A</v>
      </c>
      <c r="C22" s="1">
        <f ca="1" t="shared" si="15"/>
        <v>-0.6258089952396767</v>
      </c>
      <c r="D22" s="7">
        <f t="shared" si="16"/>
        <v>-0.0723374389310053</v>
      </c>
      <c r="E22" s="7">
        <f t="shared" si="17"/>
        <v>0.08999999999999991</v>
      </c>
      <c r="F22" s="7" t="e">
        <f t="shared" si="18"/>
        <v>#N/A</v>
      </c>
      <c r="G22" s="7">
        <f t="shared" si="19"/>
        <v>45</v>
      </c>
      <c r="H22" s="9">
        <f t="shared" si="20"/>
        <v>0.06</v>
      </c>
      <c r="I22" s="9">
        <f t="shared" si="21"/>
        <v>0</v>
      </c>
      <c r="J22" s="9">
        <f t="shared" si="22"/>
        <v>0.4</v>
      </c>
      <c r="K22" s="7" t="e">
        <f t="shared" si="24"/>
        <v>#N/A</v>
      </c>
      <c r="L22" s="7" t="e">
        <f t="shared" si="25"/>
        <v>#N/A</v>
      </c>
      <c r="M22" s="7" t="e">
        <f t="shared" si="26"/>
        <v>#N/A</v>
      </c>
      <c r="N22" s="7" t="e">
        <f t="shared" si="27"/>
        <v>#N/A</v>
      </c>
      <c r="P22" s="7" t="e">
        <f t="shared" si="23"/>
        <v>#N/A</v>
      </c>
      <c r="Q22" s="7" t="e">
        <f t="shared" si="28"/>
        <v>#N/A</v>
      </c>
      <c r="R22" s="7" t="e">
        <f t="shared" si="29"/>
        <v>#N/A</v>
      </c>
      <c r="S22" s="7" t="e">
        <f t="shared" si="30"/>
        <v>#N/A</v>
      </c>
      <c r="U22" s="1" t="e">
        <f t="shared" si="8"/>
        <v>#N/A</v>
      </c>
      <c r="V22" s="1" t="e">
        <f t="shared" si="9"/>
        <v>#N/A</v>
      </c>
      <c r="W22" s="1" t="e">
        <f t="shared" si="10"/>
        <v>#N/A</v>
      </c>
      <c r="Y22" s="1" t="e">
        <f t="shared" si="11"/>
        <v>#N/A</v>
      </c>
      <c r="AA22" s="1" t="e">
        <f t="shared" si="12"/>
        <v>#N/A</v>
      </c>
      <c r="AB22" s="13" t="e">
        <f t="shared" si="13"/>
        <v>#N/A</v>
      </c>
    </row>
    <row r="23" spans="1:28" ht="12.75">
      <c r="A23">
        <f t="shared" si="14"/>
        <v>17</v>
      </c>
      <c r="B23" t="e">
        <f t="shared" si="0"/>
        <v>#N/A</v>
      </c>
      <c r="C23" s="1">
        <f ca="1" t="shared" si="15"/>
        <v>-0.2909388992612969</v>
      </c>
      <c r="D23" s="7">
        <f t="shared" si="16"/>
        <v>-0.3632763381923022</v>
      </c>
      <c r="E23" s="7">
        <f t="shared" si="17"/>
        <v>0.07999999999999992</v>
      </c>
      <c r="F23" s="7" t="e">
        <f t="shared" si="18"/>
        <v>#N/A</v>
      </c>
      <c r="G23" s="7">
        <f t="shared" si="19"/>
        <v>45</v>
      </c>
      <c r="H23" s="9">
        <f t="shared" si="20"/>
        <v>0.06</v>
      </c>
      <c r="I23" s="9">
        <f t="shared" si="21"/>
        <v>0</v>
      </c>
      <c r="J23" s="9">
        <f t="shared" si="22"/>
        <v>0.4</v>
      </c>
      <c r="K23" s="7" t="e">
        <f t="shared" si="24"/>
        <v>#N/A</v>
      </c>
      <c r="L23" s="7" t="e">
        <f t="shared" si="25"/>
        <v>#N/A</v>
      </c>
      <c r="M23" s="7" t="e">
        <f t="shared" si="26"/>
        <v>#N/A</v>
      </c>
      <c r="N23" s="7" t="e">
        <f t="shared" si="27"/>
        <v>#N/A</v>
      </c>
      <c r="P23" s="7" t="e">
        <f t="shared" si="23"/>
        <v>#N/A</v>
      </c>
      <c r="Q23" s="7" t="e">
        <f t="shared" si="28"/>
        <v>#N/A</v>
      </c>
      <c r="R23" s="7" t="e">
        <f t="shared" si="29"/>
        <v>#N/A</v>
      </c>
      <c r="S23" s="7" t="e">
        <f t="shared" si="30"/>
        <v>#N/A</v>
      </c>
      <c r="U23" s="1" t="e">
        <f t="shared" si="8"/>
        <v>#N/A</v>
      </c>
      <c r="V23" s="1" t="e">
        <f t="shared" si="9"/>
        <v>#N/A</v>
      </c>
      <c r="W23" s="1" t="e">
        <f t="shared" si="10"/>
        <v>#N/A</v>
      </c>
      <c r="Y23" s="1" t="e">
        <f t="shared" si="11"/>
        <v>#N/A</v>
      </c>
      <c r="AA23" s="1" t="e">
        <f t="shared" si="12"/>
        <v>#N/A</v>
      </c>
      <c r="AB23" s="13" t="e">
        <f t="shared" si="13"/>
        <v>#N/A</v>
      </c>
    </row>
    <row r="24" spans="1:28" ht="12.75">
      <c r="A24">
        <f t="shared" si="14"/>
        <v>18</v>
      </c>
      <c r="B24" t="e">
        <f t="shared" si="0"/>
        <v>#N/A</v>
      </c>
      <c r="C24" s="1">
        <f ca="1" t="shared" si="15"/>
        <v>-0.27790320348855346</v>
      </c>
      <c r="D24" s="7">
        <f t="shared" si="16"/>
        <v>-0.6411795416808557</v>
      </c>
      <c r="E24" s="7">
        <f t="shared" si="17"/>
        <v>0.06999999999999992</v>
      </c>
      <c r="F24" s="7" t="e">
        <f t="shared" si="18"/>
        <v>#N/A</v>
      </c>
      <c r="G24" s="7">
        <f t="shared" si="19"/>
        <v>45</v>
      </c>
      <c r="H24" s="9">
        <f t="shared" si="20"/>
        <v>0.06</v>
      </c>
      <c r="I24" s="9">
        <f t="shared" si="21"/>
        <v>0</v>
      </c>
      <c r="J24" s="9">
        <f t="shared" si="22"/>
        <v>0.4</v>
      </c>
      <c r="K24" s="7" t="e">
        <f t="shared" si="24"/>
        <v>#N/A</v>
      </c>
      <c r="L24" s="7" t="e">
        <f t="shared" si="25"/>
        <v>#N/A</v>
      </c>
      <c r="M24" s="7" t="e">
        <f t="shared" si="26"/>
        <v>#N/A</v>
      </c>
      <c r="N24" s="7" t="e">
        <f t="shared" si="27"/>
        <v>#N/A</v>
      </c>
      <c r="P24" s="7" t="e">
        <f t="shared" si="23"/>
        <v>#N/A</v>
      </c>
      <c r="Q24" s="7" t="e">
        <f t="shared" si="28"/>
        <v>#N/A</v>
      </c>
      <c r="R24" s="7" t="e">
        <f t="shared" si="29"/>
        <v>#N/A</v>
      </c>
      <c r="S24" s="7" t="e">
        <f t="shared" si="30"/>
        <v>#N/A</v>
      </c>
      <c r="U24" s="1" t="e">
        <f t="shared" si="8"/>
        <v>#N/A</v>
      </c>
      <c r="V24" s="1" t="e">
        <f t="shared" si="9"/>
        <v>#N/A</v>
      </c>
      <c r="W24" s="1" t="e">
        <f t="shared" si="10"/>
        <v>#N/A</v>
      </c>
      <c r="Y24" s="1" t="e">
        <f t="shared" si="11"/>
        <v>#N/A</v>
      </c>
      <c r="AA24" s="1" t="e">
        <f t="shared" si="12"/>
        <v>#N/A</v>
      </c>
      <c r="AB24" s="13" t="e">
        <f t="shared" si="13"/>
        <v>#N/A</v>
      </c>
    </row>
    <row r="25" spans="1:28" ht="12.75">
      <c r="A25">
        <f t="shared" si="14"/>
        <v>19</v>
      </c>
      <c r="B25" t="e">
        <f t="shared" si="0"/>
        <v>#N/A</v>
      </c>
      <c r="C25" s="1">
        <f ca="1" t="shared" si="15"/>
        <v>-0.28501053179804514</v>
      </c>
      <c r="D25" s="7">
        <f t="shared" si="16"/>
        <v>-0.9261900734789008</v>
      </c>
      <c r="E25" s="7">
        <f t="shared" si="17"/>
        <v>0.05999999999999992</v>
      </c>
      <c r="F25" s="7" t="e">
        <f t="shared" si="18"/>
        <v>#N/A</v>
      </c>
      <c r="G25" s="7">
        <f t="shared" si="19"/>
        <v>45</v>
      </c>
      <c r="H25" s="9">
        <f t="shared" si="20"/>
        <v>0.06</v>
      </c>
      <c r="I25" s="9">
        <f t="shared" si="21"/>
        <v>0</v>
      </c>
      <c r="J25" s="9">
        <f t="shared" si="22"/>
        <v>0.4</v>
      </c>
      <c r="K25" s="7" t="e">
        <f t="shared" si="24"/>
        <v>#N/A</v>
      </c>
      <c r="L25" s="7" t="e">
        <f t="shared" si="25"/>
        <v>#N/A</v>
      </c>
      <c r="M25" s="7" t="e">
        <f t="shared" si="26"/>
        <v>#N/A</v>
      </c>
      <c r="N25" s="7" t="e">
        <f t="shared" si="27"/>
        <v>#N/A</v>
      </c>
      <c r="P25" s="7" t="e">
        <f t="shared" si="23"/>
        <v>#N/A</v>
      </c>
      <c r="Q25" s="7" t="e">
        <f t="shared" si="28"/>
        <v>#N/A</v>
      </c>
      <c r="R25" s="7" t="e">
        <f t="shared" si="29"/>
        <v>#N/A</v>
      </c>
      <c r="S25" s="7" t="e">
        <f t="shared" si="30"/>
        <v>#N/A</v>
      </c>
      <c r="U25" s="1" t="e">
        <f t="shared" si="8"/>
        <v>#N/A</v>
      </c>
      <c r="V25" s="1" t="e">
        <f t="shared" si="9"/>
        <v>#N/A</v>
      </c>
      <c r="W25" s="1" t="e">
        <f t="shared" si="10"/>
        <v>#N/A</v>
      </c>
      <c r="Y25" s="1" t="e">
        <f t="shared" si="11"/>
        <v>#N/A</v>
      </c>
      <c r="AA25" s="1" t="e">
        <f t="shared" si="12"/>
        <v>#N/A</v>
      </c>
      <c r="AB25" s="13" t="e">
        <f t="shared" si="13"/>
        <v>#N/A</v>
      </c>
    </row>
    <row r="26" spans="1:28" ht="12.75">
      <c r="A26">
        <f t="shared" si="14"/>
        <v>20</v>
      </c>
      <c r="B26" t="e">
        <f t="shared" si="0"/>
        <v>#N/A</v>
      </c>
      <c r="C26" s="1">
        <f ca="1" t="shared" si="15"/>
        <v>0.08676308222834532</v>
      </c>
      <c r="D26" s="7">
        <f t="shared" si="16"/>
        <v>-0.8394269912505555</v>
      </c>
      <c r="E26" s="7">
        <f t="shared" si="17"/>
        <v>0.04999999999999992</v>
      </c>
      <c r="F26" s="7" t="e">
        <f t="shared" si="18"/>
        <v>#N/A</v>
      </c>
      <c r="G26" s="7">
        <f t="shared" si="19"/>
        <v>45</v>
      </c>
      <c r="H26" s="9">
        <f t="shared" si="20"/>
        <v>0.06</v>
      </c>
      <c r="I26" s="9">
        <f t="shared" si="21"/>
        <v>0</v>
      </c>
      <c r="J26" s="9">
        <f t="shared" si="22"/>
        <v>0.4</v>
      </c>
      <c r="K26" s="7" t="e">
        <f t="shared" si="24"/>
        <v>#N/A</v>
      </c>
      <c r="L26" s="7" t="e">
        <f t="shared" si="25"/>
        <v>#N/A</v>
      </c>
      <c r="M26" s="7" t="e">
        <f t="shared" si="26"/>
        <v>#N/A</v>
      </c>
      <c r="N26" s="7" t="e">
        <f t="shared" si="27"/>
        <v>#N/A</v>
      </c>
      <c r="P26" s="7" t="e">
        <f t="shared" si="23"/>
        <v>#N/A</v>
      </c>
      <c r="Q26" s="7" t="e">
        <f t="shared" si="28"/>
        <v>#N/A</v>
      </c>
      <c r="R26" s="7" t="e">
        <f t="shared" si="29"/>
        <v>#N/A</v>
      </c>
      <c r="S26" s="7" t="e">
        <f t="shared" si="30"/>
        <v>#N/A</v>
      </c>
      <c r="U26" s="1" t="e">
        <f t="shared" si="8"/>
        <v>#N/A</v>
      </c>
      <c r="V26" s="1" t="e">
        <f t="shared" si="9"/>
        <v>#N/A</v>
      </c>
      <c r="W26" s="1" t="e">
        <f t="shared" si="10"/>
        <v>#N/A</v>
      </c>
      <c r="Y26" s="1" t="e">
        <f t="shared" si="11"/>
        <v>#N/A</v>
      </c>
      <c r="AA26" s="1" t="e">
        <f t="shared" si="12"/>
        <v>#N/A</v>
      </c>
      <c r="AB26" s="13" t="e">
        <f t="shared" si="13"/>
        <v>#N/A</v>
      </c>
    </row>
    <row r="27" spans="1:28" ht="12.75">
      <c r="A27">
        <f t="shared" si="14"/>
        <v>21</v>
      </c>
      <c r="B27" t="e">
        <f t="shared" si="0"/>
        <v>#N/A</v>
      </c>
      <c r="C27" s="1">
        <f ca="1" t="shared" si="15"/>
        <v>1.0099920363252424</v>
      </c>
      <c r="D27" s="7">
        <f t="shared" si="16"/>
        <v>0.17056504507468684</v>
      </c>
      <c r="E27" s="7">
        <f t="shared" si="17"/>
        <v>0.03999999999999992</v>
      </c>
      <c r="F27" s="7" t="e">
        <f t="shared" si="18"/>
        <v>#N/A</v>
      </c>
      <c r="G27" s="7">
        <f t="shared" si="19"/>
        <v>45</v>
      </c>
      <c r="H27" s="9">
        <f t="shared" si="20"/>
        <v>0.06</v>
      </c>
      <c r="I27" s="9">
        <f t="shared" si="21"/>
        <v>0</v>
      </c>
      <c r="J27" s="9">
        <f t="shared" si="22"/>
        <v>0.4</v>
      </c>
      <c r="K27" s="7" t="e">
        <f t="shared" si="24"/>
        <v>#N/A</v>
      </c>
      <c r="L27" s="7" t="e">
        <f t="shared" si="25"/>
        <v>#N/A</v>
      </c>
      <c r="M27" s="7" t="e">
        <f t="shared" si="26"/>
        <v>#N/A</v>
      </c>
      <c r="N27" s="7" t="e">
        <f t="shared" si="27"/>
        <v>#N/A</v>
      </c>
      <c r="P27" s="7" t="e">
        <f t="shared" si="23"/>
        <v>#N/A</v>
      </c>
      <c r="Q27" s="7" t="e">
        <f t="shared" si="28"/>
        <v>#N/A</v>
      </c>
      <c r="R27" s="7" t="e">
        <f t="shared" si="29"/>
        <v>#N/A</v>
      </c>
      <c r="S27" s="7" t="e">
        <f t="shared" si="30"/>
        <v>#N/A</v>
      </c>
      <c r="U27" s="1" t="e">
        <f t="shared" si="8"/>
        <v>#N/A</v>
      </c>
      <c r="V27" s="1" t="e">
        <f t="shared" si="9"/>
        <v>#N/A</v>
      </c>
      <c r="W27" s="1" t="e">
        <f t="shared" si="10"/>
        <v>#N/A</v>
      </c>
      <c r="Y27" s="1" t="e">
        <f t="shared" si="11"/>
        <v>#N/A</v>
      </c>
      <c r="AA27" s="1" t="e">
        <f t="shared" si="12"/>
        <v>#N/A</v>
      </c>
      <c r="AB27" s="13" t="e">
        <f t="shared" si="13"/>
        <v>#N/A</v>
      </c>
    </row>
    <row r="28" spans="1:28" ht="12.75">
      <c r="A28">
        <f t="shared" si="14"/>
        <v>22</v>
      </c>
      <c r="B28" t="e">
        <f t="shared" si="0"/>
        <v>#N/A</v>
      </c>
      <c r="C28" s="1">
        <f ca="1" t="shared" si="15"/>
        <v>0.21881827777243334</v>
      </c>
      <c r="D28" s="7">
        <f t="shared" si="16"/>
        <v>0.3893833228471202</v>
      </c>
      <c r="E28" s="7">
        <f t="shared" si="17"/>
        <v>0.029999999999999916</v>
      </c>
      <c r="F28" s="7" t="e">
        <f t="shared" si="18"/>
        <v>#N/A</v>
      </c>
      <c r="G28" s="7">
        <f t="shared" si="19"/>
        <v>45</v>
      </c>
      <c r="H28" s="9">
        <f t="shared" si="20"/>
        <v>0.06</v>
      </c>
      <c r="I28" s="9">
        <f t="shared" si="21"/>
        <v>0</v>
      </c>
      <c r="J28" s="9">
        <f t="shared" si="22"/>
        <v>0.4</v>
      </c>
      <c r="K28" s="7" t="e">
        <f t="shared" si="24"/>
        <v>#N/A</v>
      </c>
      <c r="L28" s="7" t="e">
        <f t="shared" si="25"/>
        <v>#N/A</v>
      </c>
      <c r="M28" s="7" t="e">
        <f t="shared" si="26"/>
        <v>#N/A</v>
      </c>
      <c r="N28" s="7" t="e">
        <f t="shared" si="27"/>
        <v>#N/A</v>
      </c>
      <c r="P28" s="7" t="e">
        <f t="shared" si="23"/>
        <v>#N/A</v>
      </c>
      <c r="Q28" s="7" t="e">
        <f t="shared" si="28"/>
        <v>#N/A</v>
      </c>
      <c r="R28" s="7" t="e">
        <f t="shared" si="29"/>
        <v>#N/A</v>
      </c>
      <c r="S28" s="7" t="e">
        <f t="shared" si="30"/>
        <v>#N/A</v>
      </c>
      <c r="U28" s="1" t="e">
        <f t="shared" si="8"/>
        <v>#N/A</v>
      </c>
      <c r="V28" s="1" t="e">
        <f t="shared" si="9"/>
        <v>#N/A</v>
      </c>
      <c r="W28" s="1" t="e">
        <f t="shared" si="10"/>
        <v>#N/A</v>
      </c>
      <c r="Y28" s="1" t="e">
        <f t="shared" si="11"/>
        <v>#N/A</v>
      </c>
      <c r="AA28" s="1" t="e">
        <f t="shared" si="12"/>
        <v>#N/A</v>
      </c>
      <c r="AB28" s="13" t="e">
        <f t="shared" si="13"/>
        <v>#N/A</v>
      </c>
    </row>
    <row r="29" spans="1:28" ht="12.75">
      <c r="A29">
        <f t="shared" si="14"/>
        <v>23</v>
      </c>
      <c r="B29" t="e">
        <f t="shared" si="0"/>
        <v>#N/A</v>
      </c>
      <c r="C29" s="1">
        <f ca="1" t="shared" si="15"/>
        <v>0.422304663304998</v>
      </c>
      <c r="D29" s="7">
        <f t="shared" si="16"/>
        <v>0.8116879861521182</v>
      </c>
      <c r="E29" s="7">
        <f t="shared" si="17"/>
        <v>0.019999999999999914</v>
      </c>
      <c r="F29" s="7" t="e">
        <f t="shared" si="18"/>
        <v>#N/A</v>
      </c>
      <c r="G29" s="7">
        <f t="shared" si="19"/>
        <v>45</v>
      </c>
      <c r="H29" s="9">
        <f t="shared" si="20"/>
        <v>0.06</v>
      </c>
      <c r="I29" s="9">
        <f t="shared" si="21"/>
        <v>0</v>
      </c>
      <c r="J29" s="9">
        <f t="shared" si="22"/>
        <v>0.4</v>
      </c>
      <c r="K29" s="7" t="e">
        <f t="shared" si="24"/>
        <v>#N/A</v>
      </c>
      <c r="L29" s="7" t="e">
        <f t="shared" si="25"/>
        <v>#N/A</v>
      </c>
      <c r="M29" s="7" t="e">
        <f t="shared" si="26"/>
        <v>#N/A</v>
      </c>
      <c r="N29" s="7" t="e">
        <f t="shared" si="27"/>
        <v>#N/A</v>
      </c>
      <c r="P29" s="7" t="e">
        <f t="shared" si="23"/>
        <v>#N/A</v>
      </c>
      <c r="Q29" s="7" t="e">
        <f t="shared" si="28"/>
        <v>#N/A</v>
      </c>
      <c r="R29" s="7" t="e">
        <f t="shared" si="29"/>
        <v>#N/A</v>
      </c>
      <c r="S29" s="7" t="e">
        <f t="shared" si="30"/>
        <v>#N/A</v>
      </c>
      <c r="U29" s="1" t="e">
        <f t="shared" si="8"/>
        <v>#N/A</v>
      </c>
      <c r="V29" s="1" t="e">
        <f t="shared" si="9"/>
        <v>#N/A</v>
      </c>
      <c r="W29" s="1" t="e">
        <f t="shared" si="10"/>
        <v>#N/A</v>
      </c>
      <c r="Y29" s="1" t="e">
        <f t="shared" si="11"/>
        <v>#N/A</v>
      </c>
      <c r="AA29" s="1" t="e">
        <f t="shared" si="12"/>
        <v>#N/A</v>
      </c>
      <c r="AB29" s="13" t="e">
        <f t="shared" si="13"/>
        <v>#N/A</v>
      </c>
    </row>
    <row r="30" spans="1:28" ht="12.75">
      <c r="A30">
        <f t="shared" si="14"/>
        <v>24</v>
      </c>
      <c r="B30" t="e">
        <f t="shared" si="0"/>
        <v>#N/A</v>
      </c>
      <c r="C30" s="1">
        <f ca="1" t="shared" si="15"/>
        <v>-0.09743992649261145</v>
      </c>
      <c r="D30" s="7">
        <f t="shared" si="16"/>
        <v>0.7142480596595068</v>
      </c>
      <c r="E30" s="7">
        <f t="shared" si="17"/>
        <v>0.009999999999999913</v>
      </c>
      <c r="F30" s="7" t="e">
        <f t="shared" si="18"/>
        <v>#N/A</v>
      </c>
      <c r="G30" s="7">
        <f t="shared" si="19"/>
        <v>45</v>
      </c>
      <c r="H30" s="9">
        <f t="shared" si="20"/>
        <v>0.06</v>
      </c>
      <c r="I30" s="9">
        <f t="shared" si="21"/>
        <v>0</v>
      </c>
      <c r="J30" s="9">
        <f t="shared" si="22"/>
        <v>0.4</v>
      </c>
      <c r="K30" s="7" t="e">
        <f t="shared" si="24"/>
        <v>#N/A</v>
      </c>
      <c r="L30" s="7" t="e">
        <f t="shared" si="25"/>
        <v>#N/A</v>
      </c>
      <c r="M30" s="7" t="e">
        <f t="shared" si="26"/>
        <v>#N/A</v>
      </c>
      <c r="N30" s="7" t="e">
        <f t="shared" si="27"/>
        <v>#N/A</v>
      </c>
      <c r="P30" s="7" t="e">
        <f t="shared" si="23"/>
        <v>#N/A</v>
      </c>
      <c r="Q30" s="7" t="e">
        <f t="shared" si="28"/>
        <v>#N/A</v>
      </c>
      <c r="R30" s="7" t="e">
        <f t="shared" si="29"/>
        <v>#N/A</v>
      </c>
      <c r="S30" s="7" t="e">
        <f t="shared" si="30"/>
        <v>#N/A</v>
      </c>
      <c r="U30" s="1" t="e">
        <f t="shared" si="8"/>
        <v>#N/A</v>
      </c>
      <c r="V30" s="1" t="e">
        <f t="shared" si="9"/>
        <v>#N/A</v>
      </c>
      <c r="W30" s="1" t="e">
        <f t="shared" si="10"/>
        <v>#N/A</v>
      </c>
      <c r="Y30" s="1" t="e">
        <f t="shared" si="11"/>
        <v>#N/A</v>
      </c>
      <c r="AA30" s="1" t="e">
        <f t="shared" si="12"/>
        <v>#N/A</v>
      </c>
      <c r="AB30" s="13" t="e">
        <f t="shared" si="13"/>
        <v>#N/A</v>
      </c>
    </row>
    <row r="31" spans="1:27" ht="12.75">
      <c r="A31">
        <f t="shared" si="14"/>
        <v>25</v>
      </c>
      <c r="B31" t="e">
        <f t="shared" si="0"/>
        <v>#N/A</v>
      </c>
      <c r="C31" s="1">
        <f ca="1">IF(A$5&gt;A31,C31,NORMSINV(RAND()))</f>
        <v>1.113716667426493</v>
      </c>
      <c r="D31" s="7">
        <f>+D30+C31</f>
        <v>1.8279647270859996</v>
      </c>
      <c r="E31" s="7">
        <f t="shared" si="17"/>
        <v>-8.673617379884035E-17</v>
      </c>
      <c r="F31" s="7" t="e">
        <f t="shared" si="18"/>
        <v>#N/A</v>
      </c>
      <c r="G31" s="7">
        <f t="shared" si="19"/>
        <v>45</v>
      </c>
      <c r="H31" s="9">
        <f t="shared" si="20"/>
        <v>0.06</v>
      </c>
      <c r="I31" s="9">
        <f t="shared" si="21"/>
        <v>0</v>
      </c>
      <c r="J31" s="9">
        <f t="shared" si="22"/>
        <v>0.4</v>
      </c>
      <c r="K31" s="7" t="e">
        <f t="shared" si="24"/>
        <v>#N/A</v>
      </c>
      <c r="L31" s="7" t="e">
        <f t="shared" si="25"/>
        <v>#N/A</v>
      </c>
      <c r="M31" s="7" t="e">
        <f t="shared" si="26"/>
        <v>#N/A</v>
      </c>
      <c r="N31" s="7" t="e">
        <f t="shared" si="27"/>
        <v>#N/A</v>
      </c>
      <c r="P31" s="7" t="e">
        <f>MAX(F31-G31,0)</f>
        <v>#N/A</v>
      </c>
      <c r="Q31" s="7" t="e">
        <f>MAX(G31-F31,0)</f>
        <v>#N/A</v>
      </c>
      <c r="R31" s="7"/>
      <c r="S31" s="7"/>
      <c r="U31" s="1"/>
      <c r="V31" s="1"/>
      <c r="W31" s="1"/>
      <c r="Y31" s="1" t="e">
        <f t="shared" si="11"/>
        <v>#N/A</v>
      </c>
      <c r="AA31" s="1"/>
    </row>
  </sheetData>
  <sheetProtection/>
  <mergeCells count="1">
    <mergeCell ref="P4:S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Systems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shackleton</dc:creator>
  <cp:keywords/>
  <dc:description/>
  <cp:lastModifiedBy>Shackleton, Mark</cp:lastModifiedBy>
  <dcterms:created xsi:type="dcterms:W3CDTF">1999-05-18T15:54:56Z</dcterms:created>
  <dcterms:modified xsi:type="dcterms:W3CDTF">2014-03-03T13:18:35Z</dcterms:modified>
  <cp:category/>
  <cp:version/>
  <cp:contentType/>
  <cp:contentStatus/>
</cp:coreProperties>
</file>