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00" windowWidth="10620" windowHeight="5955" activeTab="0"/>
  </bookViews>
  <sheets>
    <sheet name="Sheet1" sheetId="1" r:id="rId1"/>
    <sheet name="Sheet2" sheetId="2" r:id="rId2"/>
    <sheet name="Sheet3" sheetId="3" r:id="rId3"/>
  </sheets>
  <definedNames/>
  <calcPr calcMode="manual" fullCalcOnLoad="1" iterate="1" iterateCount="100" iterateDelta="0.001"/>
</workbook>
</file>

<file path=xl/sharedStrings.xml><?xml version="1.0" encoding="utf-8"?>
<sst xmlns="http://schemas.openxmlformats.org/spreadsheetml/2006/main" count="49" uniqueCount="42">
  <si>
    <t>n</t>
  </si>
  <si>
    <t>PV</t>
  </si>
  <si>
    <t>PMT</t>
  </si>
  <si>
    <t>FV</t>
  </si>
  <si>
    <t>Years of Retirement</t>
  </si>
  <si>
    <t>Real Rate of Return</t>
  </si>
  <si>
    <t>Consumption Period</t>
  </si>
  <si>
    <t>Earnings Period</t>
  </si>
  <si>
    <t>Savings Ratio</t>
  </si>
  <si>
    <t>Consumption Ratio</t>
  </si>
  <si>
    <t>r</t>
  </si>
  <si>
    <t>Young free and single</t>
  </si>
  <si>
    <t>Prospective Salary</t>
  </si>
  <si>
    <t>Savings Rate</t>
  </si>
  <si>
    <t>Middle Age Spread</t>
  </si>
  <si>
    <t>At retirement</t>
  </si>
  <si>
    <r>
      <t>PMT=</t>
    </r>
    <r>
      <rPr>
        <b/>
        <sz val="10"/>
        <rFont val="Arial"/>
        <family val="2"/>
      </rPr>
      <t>Consumption</t>
    </r>
  </si>
  <si>
    <r>
      <t>Current Financial Capital (</t>
    </r>
    <r>
      <rPr>
        <b/>
        <sz val="10"/>
        <rFont val="Arial"/>
        <family val="2"/>
      </rPr>
      <t>Net Worth</t>
    </r>
    <r>
      <rPr>
        <sz val="10"/>
        <rFont val="Arial"/>
        <family val="0"/>
      </rPr>
      <t>)</t>
    </r>
  </si>
  <si>
    <t>Remaining Years of Work</t>
  </si>
  <si>
    <t>Net Worth</t>
  </si>
  <si>
    <t>Net Assets</t>
  </si>
  <si>
    <t>Human Capital</t>
  </si>
  <si>
    <t>PV Consumption</t>
  </si>
  <si>
    <t>PV Bequest</t>
  </si>
  <si>
    <t>Accounting Balance Sheet</t>
  </si>
  <si>
    <t>Financial Balance Sheet</t>
  </si>
  <si>
    <t>=</t>
  </si>
  <si>
    <t>Elements of Consumption</t>
  </si>
  <si>
    <t>Car</t>
  </si>
  <si>
    <r>
      <t>Equivalent Annual Cost =</t>
    </r>
    <r>
      <rPr>
        <b/>
        <sz val="10"/>
        <rFont val="Arial"/>
        <family val="2"/>
      </rPr>
      <t>PMT</t>
    </r>
  </si>
  <si>
    <r>
      <t xml:space="preserve">Salvage Value </t>
    </r>
    <r>
      <rPr>
        <b/>
        <sz val="10"/>
        <rFont val="Arial"/>
        <family val="2"/>
      </rPr>
      <t>FV</t>
    </r>
  </si>
  <si>
    <r>
      <t>Current Value</t>
    </r>
    <r>
      <rPr>
        <b/>
        <sz val="10"/>
        <rFont val="Arial"/>
        <family val="2"/>
      </rPr>
      <t xml:space="preserve"> PV</t>
    </r>
  </si>
  <si>
    <t>years of remaining consumption</t>
  </si>
  <si>
    <r>
      <t>PV</t>
    </r>
    <r>
      <rPr>
        <sz val="10"/>
        <rFont val="Arial"/>
        <family val="2"/>
      </rPr>
      <t xml:space="preserve"> of remaining consumption</t>
    </r>
  </si>
  <si>
    <r>
      <t xml:space="preserve">Real Rate </t>
    </r>
    <r>
      <rPr>
        <b/>
        <sz val="10"/>
        <rFont val="Arial"/>
        <family val="2"/>
      </rPr>
      <t>r</t>
    </r>
  </si>
  <si>
    <r>
      <t xml:space="preserve">Number of years </t>
    </r>
    <r>
      <rPr>
        <b/>
        <sz val="10"/>
        <rFont val="Arial"/>
        <family val="2"/>
      </rPr>
      <t>n</t>
    </r>
  </si>
  <si>
    <t>Rent</t>
  </si>
  <si>
    <t>Food</t>
  </si>
  <si>
    <t>Holidays</t>
  </si>
  <si>
    <t>Petrol +</t>
  </si>
  <si>
    <t>etc</t>
  </si>
  <si>
    <t>House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</si>
</sst>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#,##0.00_ ;[Red]\-#,##0.00\ "/>
    <numFmt numFmtId="167" formatCode="#,##0.0_ ;[Red]\-#,##0.0\ "/>
    <numFmt numFmtId="168" formatCode="#,##0_ ;[Red]\-#,##0\ "/>
    <numFmt numFmtId="169" formatCode="[$$-409]#,##0.00"/>
    <numFmt numFmtId="170" formatCode="[$$-409]#,##0.0"/>
    <numFmt numFmtId="171" formatCode="[$$-409]#,##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1" fillId="0" borderId="0" xfId="0" applyFont="1" applyAlignment="1">
      <alignment/>
    </xf>
    <xf numFmtId="9" fontId="1" fillId="0" borderId="0" xfId="0" applyNumberFormat="1" applyFont="1" applyAlignment="1">
      <alignment/>
    </xf>
    <xf numFmtId="9" fontId="0" fillId="0" borderId="0" xfId="19" applyAlignment="1">
      <alignment/>
    </xf>
    <xf numFmtId="171" fontId="1" fillId="0" borderId="0" xfId="15" applyNumberFormat="1" applyFont="1" applyAlignment="1">
      <alignment/>
    </xf>
    <xf numFmtId="17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1:I33"/>
  <sheetViews>
    <sheetView tabSelected="1" workbookViewId="0" topLeftCell="B1">
      <selection activeCell="E6" sqref="E6"/>
    </sheetView>
  </sheetViews>
  <sheetFormatPr defaultColWidth="9.140625" defaultRowHeight="12.75"/>
  <cols>
    <col min="1" max="1" width="17.7109375" style="0" customWidth="1"/>
    <col min="2" max="2" width="20.00390625" style="0" customWidth="1"/>
    <col min="3" max="3" width="24.28125" style="0" customWidth="1"/>
    <col min="4" max="4" width="32.00390625" style="0" bestFit="1" customWidth="1"/>
    <col min="5" max="5" width="22.28125" style="0" customWidth="1"/>
    <col min="6" max="6" width="21.8515625" style="0" customWidth="1"/>
    <col min="7" max="7" width="15.8515625" style="0" customWidth="1"/>
    <col min="9" max="9" width="12.8515625" style="0" bestFit="1" customWidth="1"/>
  </cols>
  <sheetData>
    <row r="1" spans="5:7" ht="12.75">
      <c r="E1" s="8" t="s">
        <v>11</v>
      </c>
      <c r="F1" s="8" t="s">
        <v>14</v>
      </c>
      <c r="G1" s="9" t="s">
        <v>15</v>
      </c>
    </row>
    <row r="2" spans="4:7" ht="12.75">
      <c r="D2" t="s">
        <v>18</v>
      </c>
      <c r="E2" s="2">
        <v>30</v>
      </c>
      <c r="F2" s="2">
        <v>15</v>
      </c>
      <c r="G2" s="2">
        <v>0</v>
      </c>
    </row>
    <row r="3" spans="4:7" ht="12.75">
      <c r="D3" t="s">
        <v>4</v>
      </c>
      <c r="E3" s="2">
        <v>15</v>
      </c>
      <c r="F3" s="2">
        <v>15</v>
      </c>
      <c r="G3" s="2">
        <v>15</v>
      </c>
    </row>
    <row r="4" spans="4:7" ht="12.75">
      <c r="D4" t="s">
        <v>12</v>
      </c>
      <c r="E4" s="5">
        <v>30000</v>
      </c>
      <c r="F4" s="5">
        <v>30000</v>
      </c>
      <c r="G4" s="5">
        <v>30000</v>
      </c>
    </row>
    <row r="5" spans="4:7" ht="12.75">
      <c r="D5" t="s">
        <v>5</v>
      </c>
      <c r="E5" s="3">
        <v>0.03</v>
      </c>
      <c r="F5" s="3">
        <v>0.03</v>
      </c>
      <c r="G5" s="3">
        <v>0.03</v>
      </c>
    </row>
    <row r="6" spans="4:7" ht="12.75">
      <c r="D6" t="s">
        <v>17</v>
      </c>
      <c r="E6" s="5">
        <v>0</v>
      </c>
      <c r="F6" s="5">
        <f>+F6+E17-F17</f>
        <v>111924.10359819233</v>
      </c>
      <c r="G6" s="5">
        <f>+G6+F17-G17</f>
        <v>286298.2161901854</v>
      </c>
    </row>
    <row r="7" spans="4:9" ht="12.75">
      <c r="D7" t="s">
        <v>7</v>
      </c>
      <c r="H7" s="7"/>
      <c r="I7" s="7"/>
    </row>
    <row r="8" spans="4:7" ht="12.75">
      <c r="D8" t="s">
        <v>0</v>
      </c>
      <c r="E8">
        <f>+E2</f>
        <v>30</v>
      </c>
      <c r="F8">
        <f>+F2</f>
        <v>15</v>
      </c>
      <c r="G8">
        <f>+G2</f>
        <v>0</v>
      </c>
    </row>
    <row r="9" spans="4:9" ht="12.75">
      <c r="D9" t="s">
        <v>10</v>
      </c>
      <c r="E9" s="1">
        <f>+E5</f>
        <v>0.03</v>
      </c>
      <c r="F9" s="1">
        <f>+F5</f>
        <v>0.03</v>
      </c>
      <c r="G9" s="1">
        <f>+G5</f>
        <v>0.03</v>
      </c>
      <c r="H9" s="5"/>
      <c r="I9" s="5"/>
    </row>
    <row r="10" spans="4:9" ht="12.75">
      <c r="D10" t="s">
        <v>1</v>
      </c>
      <c r="E10" s="5">
        <f>PV(E9,E8,E11,0)</f>
        <v>588013.2404840931</v>
      </c>
      <c r="F10" s="5">
        <f>PV(F9,F8,F11,0)</f>
        <v>358138.0526032824</v>
      </c>
      <c r="G10" s="5">
        <f>PV(G9,G8,G11,0)</f>
        <v>0</v>
      </c>
      <c r="H10" s="5"/>
      <c r="I10" s="5"/>
    </row>
    <row r="11" spans="4:9" ht="12.75">
      <c r="D11" t="s">
        <v>2</v>
      </c>
      <c r="E11" s="5">
        <f>-E4</f>
        <v>-30000</v>
      </c>
      <c r="F11" s="5">
        <f>-F4</f>
        <v>-30000</v>
      </c>
      <c r="G11" s="5">
        <f>-G4</f>
        <v>-30000</v>
      </c>
      <c r="H11" s="5"/>
      <c r="I11" s="5"/>
    </row>
    <row r="12" spans="4:9" ht="12.75">
      <c r="D12" t="s">
        <v>3</v>
      </c>
      <c r="E12" s="5">
        <v>0</v>
      </c>
      <c r="F12" s="5">
        <v>0</v>
      </c>
      <c r="G12" s="5">
        <v>0</v>
      </c>
      <c r="H12" s="5"/>
      <c r="I12" s="5"/>
    </row>
    <row r="13" spans="4:9" ht="12.75">
      <c r="D13" t="s">
        <v>6</v>
      </c>
      <c r="H13" s="5"/>
      <c r="I13" s="5"/>
    </row>
    <row r="14" spans="4:7" ht="12.75">
      <c r="D14" t="s">
        <v>0</v>
      </c>
      <c r="E14">
        <f>+E3+E2</f>
        <v>45</v>
      </c>
      <c r="F14">
        <f>+F3+F2</f>
        <v>30</v>
      </c>
      <c r="G14">
        <f>+G3+G2</f>
        <v>15</v>
      </c>
    </row>
    <row r="15" spans="4:7" ht="12.75">
      <c r="D15" t="s">
        <v>10</v>
      </c>
      <c r="E15" s="1">
        <f>+E5</f>
        <v>0.03</v>
      </c>
      <c r="F15" s="1">
        <f>+F5</f>
        <v>0.03</v>
      </c>
      <c r="G15" s="1">
        <f>+G5</f>
        <v>0.03</v>
      </c>
    </row>
    <row r="16" spans="4:7" ht="12.75">
      <c r="D16" t="s">
        <v>1</v>
      </c>
      <c r="E16" s="5">
        <f>-E10-E6</f>
        <v>-588013.2404840931</v>
      </c>
      <c r="F16" s="5">
        <f>-F10-F6</f>
        <v>-470062.1562014747</v>
      </c>
      <c r="G16" s="5">
        <f>-G10-G6</f>
        <v>-286298.2161901854</v>
      </c>
    </row>
    <row r="17" spans="4:8" ht="12.75">
      <c r="D17" t="s">
        <v>16</v>
      </c>
      <c r="E17" s="5">
        <f>PMT(E15,E14,E16,E18)</f>
        <v>23982.223352733537</v>
      </c>
      <c r="F17" s="5">
        <f>PMT(F15,F14,F16,F18)</f>
        <v>23982.22304388012</v>
      </c>
      <c r="G17" s="5">
        <f>PMT(G15,G14,G16,G18)</f>
        <v>23982.222562704705</v>
      </c>
      <c r="H17" s="6"/>
    </row>
    <row r="18" spans="4:8" ht="12.75">
      <c r="D18" t="s">
        <v>3</v>
      </c>
      <c r="E18" s="5">
        <v>0</v>
      </c>
      <c r="F18" s="5">
        <v>0</v>
      </c>
      <c r="G18" s="5">
        <v>0</v>
      </c>
      <c r="H18" s="6"/>
    </row>
    <row r="19" spans="4:8" ht="12.75">
      <c r="D19" t="s">
        <v>13</v>
      </c>
      <c r="E19" s="6">
        <f>-E17-E11</f>
        <v>6017.7766472664625</v>
      </c>
      <c r="F19" s="6">
        <f>-F17-F11</f>
        <v>6017.77695611988</v>
      </c>
      <c r="G19" s="6">
        <f>-G17-G11</f>
        <v>6017.777437295295</v>
      </c>
      <c r="H19" s="6"/>
    </row>
    <row r="20" spans="4:7" ht="12.75">
      <c r="D20" t="s">
        <v>9</v>
      </c>
      <c r="E20" s="4">
        <f>+E17/E4</f>
        <v>0.7994074450911179</v>
      </c>
      <c r="F20" s="4">
        <f>+F17/F4</f>
        <v>0.799407434796004</v>
      </c>
      <c r="G20" s="4">
        <f>+G17/G4</f>
        <v>0.7994074187568235</v>
      </c>
    </row>
    <row r="21" spans="4:7" ht="12.75">
      <c r="D21" t="s">
        <v>8</v>
      </c>
      <c r="E21" s="1">
        <f>1-E20</f>
        <v>0.20059255490888206</v>
      </c>
      <c r="F21" s="1">
        <f>1-F20</f>
        <v>0.20059256520399604</v>
      </c>
      <c r="G21" s="1">
        <f>1-G20</f>
        <v>0.20059258124317647</v>
      </c>
    </row>
    <row r="23" ht="12.75">
      <c r="D23" s="2" t="s">
        <v>24</v>
      </c>
    </row>
    <row r="24" spans="4:7" ht="12.75">
      <c r="D24" t="s">
        <v>20</v>
      </c>
      <c r="E24" s="6">
        <f>+E6</f>
        <v>0</v>
      </c>
      <c r="F24" s="6">
        <f>+F6</f>
        <v>111924.10359819233</v>
      </c>
      <c r="G24" s="6">
        <f>+G6</f>
        <v>286298.2161901854</v>
      </c>
    </row>
    <row r="25" spans="4:7" ht="12.75">
      <c r="D25" t="s">
        <v>26</v>
      </c>
      <c r="E25" s="6"/>
      <c r="F25" s="6"/>
      <c r="G25" s="6"/>
    </row>
    <row r="26" spans="4:7" ht="12.75">
      <c r="D26" t="s">
        <v>19</v>
      </c>
      <c r="E26" s="6">
        <f>+E24</f>
        <v>0</v>
      </c>
      <c r="F26" s="6">
        <f>+F24</f>
        <v>111924.10359819233</v>
      </c>
      <c r="G26" s="6">
        <f>+G24</f>
        <v>286298.2161901854</v>
      </c>
    </row>
    <row r="27" spans="5:7" ht="12.75">
      <c r="E27" s="6"/>
      <c r="F27" s="6"/>
      <c r="G27" s="6"/>
    </row>
    <row r="28" ht="12.75">
      <c r="D28" s="2" t="s">
        <v>25</v>
      </c>
    </row>
    <row r="29" spans="4:7" ht="12.75">
      <c r="D29" t="s">
        <v>21</v>
      </c>
      <c r="E29" s="6">
        <f>+E10</f>
        <v>588013.2404840931</v>
      </c>
      <c r="F29" s="6">
        <f>+F10</f>
        <v>358138.0526032824</v>
      </c>
      <c r="G29" s="6">
        <f>+G10</f>
        <v>0</v>
      </c>
    </row>
    <row r="30" spans="4:7" ht="12.75">
      <c r="D30" t="s">
        <v>19</v>
      </c>
      <c r="E30" s="6">
        <f>+E26</f>
        <v>0</v>
      </c>
      <c r="F30" s="6">
        <f>+F26</f>
        <v>111924.10359819233</v>
      </c>
      <c r="G30" s="6">
        <f>+G26</f>
        <v>286298.2161901854</v>
      </c>
    </row>
    <row r="31" ht="12.75">
      <c r="D31" t="s">
        <v>26</v>
      </c>
    </row>
    <row r="32" spans="4:7" ht="12.75">
      <c r="D32" t="s">
        <v>22</v>
      </c>
      <c r="E32" s="6">
        <f>-E16</f>
        <v>588013.2404840931</v>
      </c>
      <c r="F32" s="6">
        <f>-F16</f>
        <v>470062.1562014747</v>
      </c>
      <c r="G32" s="6">
        <f>-G16</f>
        <v>286298.2161901854</v>
      </c>
    </row>
    <row r="33" spans="4:7" ht="12.75">
      <c r="D33" t="s">
        <v>23</v>
      </c>
      <c r="E33" s="6">
        <v>0</v>
      </c>
      <c r="F33" s="6">
        <v>0</v>
      </c>
      <c r="G33" s="6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B8" sqref="B8"/>
    </sheetView>
  </sheetViews>
  <sheetFormatPr defaultColWidth="9.140625" defaultRowHeight="12.75"/>
  <cols>
    <col min="2" max="3" width="12.57421875" style="0" customWidth="1"/>
    <col min="4" max="4" width="14.28125" style="0" customWidth="1"/>
    <col min="5" max="5" width="8.7109375" style="0" customWidth="1"/>
    <col min="6" max="6" width="19.7109375" style="0" customWidth="1"/>
    <col min="7" max="7" width="12.57421875" style="0" customWidth="1"/>
  </cols>
  <sheetData>
    <row r="1" ht="12.75">
      <c r="B1" t="s">
        <v>27</v>
      </c>
    </row>
    <row r="2" spans="1:2" ht="12.75">
      <c r="A2">
        <v>45</v>
      </c>
      <c r="B2" t="s">
        <v>32</v>
      </c>
    </row>
    <row r="4" spans="2:7" s="10" customFormat="1" ht="37.5" customHeight="1">
      <c r="B4" s="10" t="s">
        <v>31</v>
      </c>
      <c r="C4" s="10" t="s">
        <v>30</v>
      </c>
      <c r="D4" s="10" t="s">
        <v>35</v>
      </c>
      <c r="E4" s="10" t="s">
        <v>34</v>
      </c>
      <c r="F4" s="10" t="s">
        <v>29</v>
      </c>
      <c r="G4" s="11" t="s">
        <v>33</v>
      </c>
    </row>
    <row r="5" spans="1:7" ht="12.75">
      <c r="A5" t="s">
        <v>28</v>
      </c>
      <c r="B5" s="6">
        <v>10000</v>
      </c>
      <c r="C5" s="6">
        <v>0</v>
      </c>
      <c r="D5">
        <v>10</v>
      </c>
      <c r="E5" s="4">
        <v>0.03</v>
      </c>
      <c r="F5" s="6">
        <f>PMT(E5,D5,B5,C5)</f>
        <v>-1172.3050660515962</v>
      </c>
      <c r="G5" s="6">
        <f>PV(E5,$A$2,F5,0)</f>
        <v>28743.41092509034</v>
      </c>
    </row>
    <row r="6" spans="1:7" ht="12.75">
      <c r="A6" t="s">
        <v>39</v>
      </c>
      <c r="B6" s="6"/>
      <c r="C6" s="6"/>
      <c r="E6" s="4">
        <v>0.03</v>
      </c>
      <c r="F6" s="6">
        <v>-1000</v>
      </c>
      <c r="G6" s="6">
        <f>PV(E6,$A$2,F6,0)</f>
        <v>24518.712541181892</v>
      </c>
    </row>
    <row r="7" spans="1:7" ht="12.75">
      <c r="A7" t="s">
        <v>36</v>
      </c>
      <c r="B7" s="6"/>
      <c r="C7" s="6"/>
      <c r="E7" s="4">
        <v>0.03</v>
      </c>
      <c r="F7" s="6">
        <v>-8000</v>
      </c>
      <c r="G7" s="6">
        <f>PV(E7,$A$2,F7,0)</f>
        <v>196149.70032945514</v>
      </c>
    </row>
    <row r="8" spans="1:7" ht="12.75">
      <c r="A8" t="s">
        <v>41</v>
      </c>
      <c r="B8" s="6">
        <v>200000</v>
      </c>
      <c r="C8" s="6">
        <v>-400000</v>
      </c>
      <c r="D8">
        <v>45</v>
      </c>
      <c r="E8" s="4">
        <v>0.03</v>
      </c>
      <c r="F8" s="6">
        <f>PMT(E8,D8,B8,C8)</f>
        <v>-3842.9648512711315</v>
      </c>
      <c r="G8" s="6"/>
    </row>
    <row r="9" spans="1:7" ht="12.75">
      <c r="A9" t="s">
        <v>37</v>
      </c>
      <c r="B9" s="6"/>
      <c r="C9" s="6"/>
      <c r="E9" s="4">
        <v>0.03</v>
      </c>
      <c r="F9" s="6">
        <v>-2000</v>
      </c>
      <c r="G9" s="6">
        <f>PV(E9,$A$2,F9,0)</f>
        <v>49037.425082363785</v>
      </c>
    </row>
    <row r="10" spans="1:7" ht="12.75">
      <c r="A10" t="s">
        <v>38</v>
      </c>
      <c r="E10" s="4">
        <v>0.03</v>
      </c>
      <c r="F10" s="6">
        <v>-4000</v>
      </c>
      <c r="G10" s="6">
        <f>PV(E10,$A$2,F10,0)</f>
        <v>98074.85016472757</v>
      </c>
    </row>
    <row r="11" spans="1:7" ht="12.75">
      <c r="A11" t="s">
        <v>40</v>
      </c>
      <c r="E11" s="4">
        <v>0.03</v>
      </c>
      <c r="F11" s="6">
        <v>-2000</v>
      </c>
      <c r="G11" s="6">
        <f>PV(E11,$A$2,F11,0)</f>
        <v>49037.425082363785</v>
      </c>
    </row>
    <row r="12" spans="1:7" ht="12.75">
      <c r="A12" t="s">
        <v>40</v>
      </c>
      <c r="E12" s="4">
        <v>0.03</v>
      </c>
      <c r="F12" s="6">
        <v>-2000</v>
      </c>
      <c r="G12" s="6">
        <f>PV(E12,$A$2,F12,0)</f>
        <v>49037.425082363785</v>
      </c>
    </row>
    <row r="14" ht="12.75">
      <c r="G14" s="6">
        <f>SUM(G5:G12)</f>
        <v>494598.9492075463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Lancaster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2000-09-25T14:43:02Z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